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ersonal\salary\"/>
    </mc:Choice>
  </mc:AlternateContent>
  <bookViews>
    <workbookView xWindow="0" yWindow="0" windowWidth="28800" windowHeight="11835"/>
  </bookViews>
  <sheets>
    <sheet name="Μισθοδοσία 2015" sheetId="1" r:id="rId1"/>
    <sheet name="Φόρος 2012" sheetId="4" state="hidden" r:id="rId2"/>
    <sheet name="Φόρος 2013" sheetId="6" state="hidden" r:id="rId3"/>
    <sheet name="Φόρος 2011" sheetId="5" state="hidden" r:id="rId4"/>
    <sheet name="Φόρος 2011 Παλαιός" sheetId="10" state="hidden" r:id="rId5"/>
  </sheets>
  <calcPr calcId="152511"/>
</workbook>
</file>

<file path=xl/calcChain.xml><?xml version="1.0" encoding="utf-8"?>
<calcChain xmlns="http://schemas.openxmlformats.org/spreadsheetml/2006/main">
  <c r="J14" i="1" l="1"/>
  <c r="E24" i="1"/>
  <c r="L14" i="1" s="1"/>
  <c r="E33" i="6"/>
  <c r="D33" i="6"/>
  <c r="E32" i="6"/>
  <c r="D32" i="6"/>
  <c r="F33" i="6" s="1"/>
  <c r="E31" i="6"/>
  <c r="D31" i="6"/>
  <c r="G20" i="1"/>
  <c r="F32" i="6" l="1"/>
  <c r="F31" i="6"/>
  <c r="G19" i="1"/>
  <c r="H49" i="10" l="1"/>
  <c r="H48" i="10"/>
  <c r="H47" i="10"/>
  <c r="H46" i="10"/>
  <c r="H45" i="10"/>
  <c r="H44" i="10"/>
  <c r="H43" i="10"/>
  <c r="H42" i="10"/>
  <c r="F14" i="10"/>
  <c r="E14" i="10"/>
  <c r="G14" i="10" s="1"/>
  <c r="F13" i="10"/>
  <c r="F12" i="10"/>
  <c r="E12" i="10"/>
  <c r="F11" i="10"/>
  <c r="E11" i="10"/>
  <c r="G11" i="10" s="1"/>
  <c r="F10" i="10"/>
  <c r="F15" i="10" s="1"/>
  <c r="E10" i="10"/>
  <c r="G12" i="10" l="1"/>
  <c r="G10" i="10"/>
  <c r="E15" i="6" l="1"/>
  <c r="E13" i="6"/>
  <c r="E12" i="6"/>
  <c r="E11" i="6"/>
  <c r="F24" i="1"/>
  <c r="E22" i="1" s="1"/>
  <c r="D8" i="1"/>
  <c r="M40" i="1" l="1"/>
  <c r="M38" i="1"/>
  <c r="M39" i="1"/>
  <c r="M37" i="1"/>
  <c r="C3" i="6"/>
  <c r="E14" i="6" s="1"/>
  <c r="C3" i="10"/>
  <c r="M48" i="1"/>
  <c r="M49" i="1"/>
  <c r="M50" i="1"/>
  <c r="M51" i="1"/>
  <c r="M52" i="1"/>
  <c r="M53" i="1"/>
  <c r="M41" i="1"/>
  <c r="M42" i="1"/>
  <c r="M43" i="1"/>
  <c r="M44" i="1"/>
  <c r="M45" i="1"/>
  <c r="M46" i="1"/>
  <c r="M47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F14" i="5"/>
  <c r="E14" i="5"/>
  <c r="G14" i="5" s="1"/>
  <c r="F13" i="5"/>
  <c r="F12" i="5"/>
  <c r="E12" i="5"/>
  <c r="F11" i="5"/>
  <c r="E11" i="5"/>
  <c r="G11" i="5" s="1"/>
  <c r="F10" i="5"/>
  <c r="F15" i="5" s="1"/>
  <c r="E10" i="5"/>
  <c r="G10" i="5" l="1"/>
  <c r="G12" i="5"/>
  <c r="E13" i="10"/>
  <c r="E5" i="10"/>
  <c r="D14" i="1"/>
  <c r="D13" i="1"/>
  <c r="D12" i="1"/>
  <c r="G14" i="4"/>
  <c r="F14" i="4"/>
  <c r="E14" i="4"/>
  <c r="F13" i="4"/>
  <c r="F12" i="4"/>
  <c r="E12" i="4"/>
  <c r="F11" i="4"/>
  <c r="E11" i="4"/>
  <c r="G11" i="4" s="1"/>
  <c r="G10" i="4"/>
  <c r="F10" i="4"/>
  <c r="E10" i="4"/>
  <c r="F15" i="4" l="1"/>
  <c r="G12" i="4"/>
  <c r="H36" i="10"/>
  <c r="H34" i="10"/>
  <c r="H32" i="10"/>
  <c r="H30" i="10"/>
  <c r="H35" i="10"/>
  <c r="H33" i="10"/>
  <c r="H31" i="10"/>
  <c r="G13" i="10"/>
  <c r="G15" i="10" s="1"/>
  <c r="E15" i="10"/>
  <c r="E7" i="10" s="1"/>
  <c r="H47" i="4"/>
  <c r="H48" i="5" l="1"/>
  <c r="H47" i="5"/>
  <c r="H46" i="5"/>
  <c r="H45" i="5"/>
  <c r="H44" i="5"/>
  <c r="H43" i="5"/>
  <c r="H42" i="5"/>
  <c r="H49" i="5"/>
  <c r="H45" i="4"/>
  <c r="H48" i="4"/>
  <c r="H49" i="4"/>
  <c r="H43" i="4"/>
  <c r="H44" i="4"/>
  <c r="H46" i="4"/>
  <c r="H42" i="4"/>
  <c r="D9" i="1"/>
  <c r="C4" i="10" l="1"/>
  <c r="G13" i="1"/>
  <c r="C3" i="5"/>
  <c r="E5" i="5" s="1"/>
  <c r="C3" i="4"/>
  <c r="E5" i="4" s="1"/>
  <c r="D10" i="1"/>
  <c r="G8" i="1" s="1"/>
  <c r="G30" i="10" l="1"/>
  <c r="G34" i="10"/>
  <c r="G43" i="10"/>
  <c r="G47" i="10"/>
  <c r="G33" i="10"/>
  <c r="G42" i="10"/>
  <c r="G46" i="10"/>
  <c r="G48" i="10"/>
  <c r="G32" i="10"/>
  <c r="G36" i="10"/>
  <c r="G45" i="10"/>
  <c r="G31" i="10"/>
  <c r="G35" i="10"/>
  <c r="G44" i="10"/>
  <c r="E13" i="5"/>
  <c r="E15" i="5" s="1"/>
  <c r="E7" i="5" s="1"/>
  <c r="H32" i="4"/>
  <c r="H33" i="4"/>
  <c r="H30" i="4"/>
  <c r="H34" i="4"/>
  <c r="H31" i="4"/>
  <c r="H35" i="4"/>
  <c r="H36" i="4"/>
  <c r="H30" i="5"/>
  <c r="H32" i="5"/>
  <c r="H36" i="5"/>
  <c r="H34" i="5"/>
  <c r="H33" i="5"/>
  <c r="H31" i="5"/>
  <c r="H35" i="5"/>
  <c r="D16" i="1"/>
  <c r="E13" i="4"/>
  <c r="G9" i="1" l="1"/>
  <c r="G10" i="1"/>
  <c r="G11" i="1"/>
  <c r="G14" i="1"/>
  <c r="G12" i="1"/>
  <c r="E4" i="10"/>
  <c r="G13" i="5"/>
  <c r="G15" i="5" s="1"/>
  <c r="E15" i="4"/>
  <c r="E7" i="4" s="1"/>
  <c r="G13" i="4"/>
  <c r="G15" i="4" s="1"/>
  <c r="J4" i="10" l="1"/>
  <c r="G16" i="1"/>
  <c r="C4" i="6" s="1"/>
  <c r="D10" i="6" s="1"/>
  <c r="P27" i="1" l="1"/>
  <c r="C4" i="4"/>
  <c r="G34" i="4" s="1"/>
  <c r="C4" i="5"/>
  <c r="G36" i="5" s="1"/>
  <c r="G32" i="6"/>
  <c r="G31" i="5" l="1"/>
  <c r="G33" i="5"/>
  <c r="G46" i="4"/>
  <c r="G42" i="5"/>
  <c r="G44" i="4"/>
  <c r="G36" i="4"/>
  <c r="G35" i="4"/>
  <c r="G31" i="6"/>
  <c r="E4" i="6" s="1"/>
  <c r="Q27" i="1" s="1"/>
  <c r="C10" i="6"/>
  <c r="R27" i="1" s="1"/>
  <c r="G44" i="5"/>
  <c r="G45" i="5"/>
  <c r="G46" i="5"/>
  <c r="G43" i="5"/>
  <c r="G31" i="4"/>
  <c r="G30" i="4"/>
  <c r="G33" i="4"/>
  <c r="G30" i="5"/>
  <c r="G34" i="5"/>
  <c r="G35" i="5"/>
  <c r="G48" i="5"/>
  <c r="G32" i="5"/>
  <c r="G47" i="5"/>
  <c r="G48" i="4"/>
  <c r="G47" i="4"/>
  <c r="G45" i="4"/>
  <c r="G42" i="4"/>
  <c r="G43" i="4"/>
  <c r="G32" i="4"/>
  <c r="E10" i="6" l="1"/>
  <c r="E16" i="6" s="1"/>
  <c r="E7" i="6" s="1"/>
  <c r="J4" i="6" s="1"/>
  <c r="J13" i="1" s="1"/>
  <c r="J16" i="1" s="1"/>
  <c r="M16" i="1" s="1"/>
  <c r="E4" i="5"/>
  <c r="J4" i="5" s="1"/>
  <c r="E4" i="4"/>
  <c r="J4" i="4" s="1"/>
  <c r="S27" i="1" l="1"/>
</calcChain>
</file>

<file path=xl/sharedStrings.xml><?xml version="1.0" encoding="utf-8"?>
<sst xmlns="http://schemas.openxmlformats.org/spreadsheetml/2006/main" count="211" uniqueCount="82">
  <si>
    <t>Βασικός μισθός</t>
  </si>
  <si>
    <t>Χρονοεπίδομα</t>
  </si>
  <si>
    <t>Οικογενειακό</t>
  </si>
  <si>
    <t>Ερευνητικό</t>
  </si>
  <si>
    <t>Διδακτ. Προετοιμ.</t>
  </si>
  <si>
    <t>Παγ. Μην. Αποζ</t>
  </si>
  <si>
    <t>Σύνολο</t>
  </si>
  <si>
    <t>ΜΤΠΥ</t>
  </si>
  <si>
    <t>ΤΠΔΥ</t>
  </si>
  <si>
    <t>ΤΕΑΔΥ</t>
  </si>
  <si>
    <t>ΥΠΕΡ ΣΥΝΤΑΞ.</t>
  </si>
  <si>
    <t>N.3986/11</t>
  </si>
  <si>
    <t>ΦΜΥ</t>
  </si>
  <si>
    <t>Εισάγετε</t>
  </si>
  <si>
    <t>υποχρεωτικά:</t>
  </si>
  <si>
    <t>Δώστε αριθμό παιδιών (0-4):</t>
  </si>
  <si>
    <t>Φόρος 2011</t>
  </si>
  <si>
    <t>Τελικός φόρος 2011</t>
  </si>
  <si>
    <t>Δώστε εισόδημα *(ευρώ) (0-100.000):</t>
  </si>
  <si>
    <t>* αφαιρέστε τις ασφαλιστικές εισφορές</t>
  </si>
  <si>
    <t>Έκπτωση φόρου 2011</t>
  </si>
  <si>
    <t>Έκπτωση φόρου 2010</t>
  </si>
  <si>
    <t>Διαφορά έκπτωσης</t>
  </si>
  <si>
    <t>όχι υποχρεωτικά:</t>
  </si>
  <si>
    <t>Ασφάλιστρα ζωής κλπ:</t>
  </si>
  <si>
    <t>Τόκοι δανείων Α' κατοικίας:</t>
  </si>
  <si>
    <t>Ιατρικές δαπάνες:</t>
  </si>
  <si>
    <t>Δίδακτρα:</t>
  </si>
  <si>
    <t>Ενοίκιο:</t>
  </si>
  <si>
    <t>Νέα φορολογική κλίμακα (2011)</t>
  </si>
  <si>
    <t>Κλιμάκιο Εισοδήματος (ευρώ)</t>
  </si>
  <si>
    <t>Φορολογικός συντελεστής (%)</t>
  </si>
  <si>
    <t>Φόρος Κλιμακίου (ευρώ)</t>
  </si>
  <si>
    <t>Σύνολο Εισοδήματος (ευρώ)</t>
  </si>
  <si>
    <t>Σύνολο Φόρου (ευρώ)</t>
  </si>
  <si>
    <t>Αφορολόγητο (ευρώ)</t>
  </si>
  <si>
    <t>Άγαμος</t>
  </si>
  <si>
    <t>1 παιδί</t>
  </si>
  <si>
    <t>2 παιδιά</t>
  </si>
  <si>
    <t>3 παιδιά</t>
  </si>
  <si>
    <t>4 παιδιά</t>
  </si>
  <si>
    <t>&gt;100000</t>
  </si>
  <si>
    <t>Παλαιά φορολογική κλίμακα (2010)</t>
  </si>
  <si>
    <t>Βασικός μισθός - Επιδόματα</t>
  </si>
  <si>
    <t>Κρατήσεις ταμείων</t>
  </si>
  <si>
    <t>Λοιπές κρατήσεις</t>
  </si>
  <si>
    <t>Καθηγητής</t>
  </si>
  <si>
    <t>Λέκτορας</t>
  </si>
  <si>
    <t>Βαθμίδα</t>
  </si>
  <si>
    <t>Βασικός</t>
  </si>
  <si>
    <t>Νέο μισθολόγιο</t>
  </si>
  <si>
    <t>Πληρωτέο</t>
  </si>
  <si>
    <t>Αναπληρωτής Καθηγητής</t>
  </si>
  <si>
    <t>Επίκουρος Καθηγητής</t>
  </si>
  <si>
    <t>Έκπτωση φόρου 2012</t>
  </si>
  <si>
    <t>Καθηγητής &gt;25 έτη υπ.</t>
  </si>
  <si>
    <t xml:space="preserve">Δώστε αριθμό παιδιών = </t>
  </si>
  <si>
    <t>μετά από 1/1/1993</t>
  </si>
  <si>
    <t>πριν από 1/1/1993</t>
  </si>
  <si>
    <t>Επιλέξετε από τα μενού των κίτρινων κελιών, τα υπόλοιπα θα υπολογιστούν αυτόματα</t>
  </si>
  <si>
    <t>Σε ποια βαθμίδα ανήκετε;</t>
  </si>
  <si>
    <t>Ποσοστό χρονοεπιδόματος    =</t>
  </si>
  <si>
    <t>Κατασκευή: Χαράλαμπος Φείδας</t>
  </si>
  <si>
    <t>Νέα φορολογική κλίμακα (2013)</t>
  </si>
  <si>
    <t>Φόρος 2013</t>
  </si>
  <si>
    <t>Έκπτωση φόρου 2013</t>
  </si>
  <si>
    <t>Μείωση φόρου</t>
  </si>
  <si>
    <t>Υπερβάλλον</t>
  </si>
  <si>
    <t>Τελ. Φόρος</t>
  </si>
  <si>
    <t>Έκπτωση*</t>
  </si>
  <si>
    <t>Για μηχανικούς με διπλή ασφάλιση ΤΣΜΕΔΕ-Δημοσίου</t>
  </si>
  <si>
    <t>KYT</t>
  </si>
  <si>
    <t>ΤΣΜΕΔΕ</t>
  </si>
  <si>
    <r>
      <t xml:space="preserve">Πότε ασφαλιστήκατε για πρώτη φορά; </t>
    </r>
    <r>
      <rPr>
        <b/>
        <sz val="11"/>
        <color rgb="FFFF0000"/>
        <rFont val="Calibri"/>
        <family val="2"/>
        <charset val="161"/>
        <scheme val="minor"/>
      </rPr>
      <t>(Μόνο προ 1/1/1993)</t>
    </r>
  </si>
  <si>
    <t>Φορολογ. συντ. (%)</t>
  </si>
  <si>
    <t>Φορολογητέο εισόδημα</t>
  </si>
  <si>
    <t xml:space="preserve">Ο φόρος που θα προκύπτει με την νέα κλίμακα θα μειώνεται κατά  2.100 ευρώ. Η έκπτωση φόρου θα μειώνεται </t>
  </si>
  <si>
    <t>κατά  100 ευρώ ανά 1.000 ευρώ εισοδήματος και μέχρι εξαντλήσεως του ποσού των 2.100 ευρώ.</t>
  </si>
  <si>
    <t>Φόρος που αναλογεί</t>
  </si>
  <si>
    <t>Τελικός φόρος 2013</t>
  </si>
  <si>
    <t>Δώστε αριθμό συμπληρωμένων ετών υπηρεσίας το 2014 =</t>
  </si>
  <si>
    <t>Νέα φορολογική κλίμακα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</si>
</sst>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color rgb="FFFFFF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4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14"/>
      <color rgb="FFFFFF00"/>
      <name val="Calibri"/>
      <family val="2"/>
      <charset val="161"/>
      <scheme val="minor"/>
    </font>
    <font>
      <sz val="11"/>
      <color rgb="FFFFFF00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1" fillId="3" borderId="3" xfId="0" applyFont="1" applyFill="1" applyBorder="1"/>
    <xf numFmtId="0" fontId="0" fillId="3" borderId="4" xfId="0" applyFill="1" applyBorder="1" applyAlignment="1">
      <alignment horizontal="right"/>
    </xf>
    <xf numFmtId="0" fontId="0" fillId="4" borderId="5" xfId="0" applyFill="1" applyBorder="1" applyProtection="1">
      <protection locked="0"/>
    </xf>
    <xf numFmtId="0" fontId="1" fillId="5" borderId="5" xfId="0" applyFont="1" applyFill="1" applyBorder="1"/>
    <xf numFmtId="0" fontId="4" fillId="6" borderId="5" xfId="0" applyFont="1" applyFill="1" applyBorder="1"/>
    <xf numFmtId="0" fontId="0" fillId="3" borderId="4" xfId="0" applyFill="1" applyBorder="1"/>
    <xf numFmtId="0" fontId="0" fillId="2" borderId="5" xfId="0" applyFill="1" applyBorder="1"/>
    <xf numFmtId="0" fontId="3" fillId="0" borderId="0" xfId="0" applyFont="1" applyProtection="1"/>
    <xf numFmtId="0" fontId="6" fillId="0" borderId="0" xfId="0" applyFont="1"/>
    <xf numFmtId="0" fontId="0" fillId="0" borderId="0" xfId="0" applyFont="1"/>
    <xf numFmtId="0" fontId="3" fillId="0" borderId="0" xfId="0" applyFont="1"/>
    <xf numFmtId="0" fontId="1" fillId="3" borderId="4" xfId="0" applyFont="1" applyFill="1" applyBorder="1" applyAlignment="1"/>
    <xf numFmtId="0" fontId="0" fillId="3" borderId="4" xfId="0" applyFill="1" applyBorder="1" applyAlignment="1"/>
    <xf numFmtId="0" fontId="1" fillId="3" borderId="7" xfId="0" applyFont="1" applyFill="1" applyBorder="1" applyAlignment="1"/>
    <xf numFmtId="0" fontId="0" fillId="3" borderId="7" xfId="0" applyFill="1" applyBorder="1" applyAlignment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/>
    <xf numFmtId="0" fontId="1" fillId="0" borderId="5" xfId="0" applyFont="1" applyFill="1" applyBorder="1" applyAlignment="1">
      <alignment wrapText="1"/>
    </xf>
    <xf numFmtId="0" fontId="0" fillId="0" borderId="5" xfId="0" applyBorder="1" applyAlignment="1">
      <alignment horizontal="right"/>
    </xf>
    <xf numFmtId="164" fontId="0" fillId="2" borderId="5" xfId="0" applyNumberFormat="1" applyFill="1" applyBorder="1"/>
    <xf numFmtId="164" fontId="5" fillId="7" borderId="5" xfId="0" applyNumberFormat="1" applyFont="1" applyFill="1" applyBorder="1"/>
    <xf numFmtId="164" fontId="0" fillId="4" borderId="6" xfId="0" applyNumberFormat="1" applyFill="1" applyBorder="1" applyProtection="1">
      <protection locked="0"/>
    </xf>
    <xf numFmtId="0" fontId="0" fillId="0" borderId="0" xfId="0" applyProtection="1">
      <protection hidden="1"/>
    </xf>
    <xf numFmtId="0" fontId="9" fillId="8" borderId="9" xfId="0" applyFont="1" applyFill="1" applyBorder="1" applyProtection="1">
      <protection hidden="1"/>
    </xf>
    <xf numFmtId="0" fontId="9" fillId="8" borderId="10" xfId="0" applyFont="1" applyFill="1" applyBorder="1" applyProtection="1">
      <protection hidden="1"/>
    </xf>
    <xf numFmtId="0" fontId="9" fillId="8" borderId="12" xfId="0" applyFont="1" applyFill="1" applyBorder="1" applyProtection="1">
      <protection hidden="1"/>
    </xf>
    <xf numFmtId="0" fontId="1" fillId="8" borderId="15" xfId="0" applyFont="1" applyFill="1" applyBorder="1" applyProtection="1">
      <protection hidden="1"/>
    </xf>
    <xf numFmtId="0" fontId="1" fillId="8" borderId="5" xfId="0" applyFont="1" applyFill="1" applyBorder="1" applyProtection="1">
      <protection hidden="1"/>
    </xf>
    <xf numFmtId="0" fontId="0" fillId="8" borderId="6" xfId="0" applyFill="1" applyBorder="1" applyProtection="1">
      <protection hidden="1"/>
    </xf>
    <xf numFmtId="0" fontId="0" fillId="8" borderId="5" xfId="0" applyFill="1" applyBorder="1" applyProtection="1">
      <protection hidden="1"/>
    </xf>
    <xf numFmtId="0" fontId="0" fillId="8" borderId="15" xfId="0" applyFill="1" applyBorder="1" applyProtection="1">
      <protection hidden="1"/>
    </xf>
    <xf numFmtId="0" fontId="7" fillId="8" borderId="15" xfId="0" applyFont="1" applyFill="1" applyBorder="1" applyProtection="1">
      <protection hidden="1"/>
    </xf>
    <xf numFmtId="0" fontId="7" fillId="8" borderId="5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2" fillId="2" borderId="18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2" fillId="2" borderId="24" xfId="0" applyFont="1" applyFill="1" applyBorder="1" applyProtection="1">
      <protection hidden="1"/>
    </xf>
    <xf numFmtId="0" fontId="11" fillId="2" borderId="23" xfId="0" applyFont="1" applyFill="1" applyBorder="1" applyProtection="1">
      <protection hidden="1"/>
    </xf>
    <xf numFmtId="0" fontId="9" fillId="10" borderId="11" xfId="0" applyFont="1" applyFill="1" applyBorder="1" applyProtection="1">
      <protection hidden="1"/>
    </xf>
    <xf numFmtId="0" fontId="0" fillId="10" borderId="11" xfId="0" applyFill="1" applyBorder="1" applyProtection="1">
      <protection hidden="1"/>
    </xf>
    <xf numFmtId="0" fontId="0" fillId="10" borderId="14" xfId="0" applyFill="1" applyBorder="1" applyProtection="1">
      <protection hidden="1"/>
    </xf>
    <xf numFmtId="0" fontId="0" fillId="10" borderId="0" xfId="0" applyFill="1" applyBorder="1" applyProtection="1">
      <protection hidden="1"/>
    </xf>
    <xf numFmtId="0" fontId="0" fillId="10" borderId="5" xfId="0" applyFill="1" applyBorder="1" applyProtection="1">
      <protection hidden="1"/>
    </xf>
    <xf numFmtId="164" fontId="0" fillId="10" borderId="5" xfId="0" applyNumberFormat="1" applyFill="1" applyBorder="1" applyProtection="1">
      <protection hidden="1"/>
    </xf>
    <xf numFmtId="0" fontId="0" fillId="10" borderId="16" xfId="0" applyFill="1" applyBorder="1" applyProtection="1">
      <protection hidden="1"/>
    </xf>
    <xf numFmtId="164" fontId="6" fillId="10" borderId="5" xfId="0" applyNumberFormat="1" applyFont="1" applyFill="1" applyBorder="1" applyProtection="1">
      <protection hidden="1"/>
    </xf>
    <xf numFmtId="2" fontId="0" fillId="10" borderId="5" xfId="0" applyNumberFormat="1" applyFill="1" applyBorder="1" applyProtection="1">
      <protection hidden="1"/>
    </xf>
    <xf numFmtId="0" fontId="3" fillId="10" borderId="0" xfId="0" applyFont="1" applyFill="1" applyBorder="1" applyProtection="1">
      <protection hidden="1"/>
    </xf>
    <xf numFmtId="0" fontId="7" fillId="10" borderId="5" xfId="0" applyFont="1" applyFill="1" applyBorder="1" applyProtection="1">
      <protection hidden="1"/>
    </xf>
    <xf numFmtId="0" fontId="8" fillId="10" borderId="0" xfId="0" applyFont="1" applyFill="1" applyBorder="1" applyProtection="1">
      <protection hidden="1"/>
    </xf>
    <xf numFmtId="2" fontId="7" fillId="10" borderId="5" xfId="0" applyNumberFormat="1" applyFont="1" applyFill="1" applyBorder="1" applyProtection="1">
      <protection hidden="1"/>
    </xf>
    <xf numFmtId="0" fontId="2" fillId="10" borderId="17" xfId="0" applyFont="1" applyFill="1" applyBorder="1" applyProtection="1">
      <protection hidden="1"/>
    </xf>
    <xf numFmtId="0" fontId="2" fillId="10" borderId="0" xfId="0" applyFont="1" applyFill="1" applyBorder="1" applyProtection="1">
      <protection hidden="1"/>
    </xf>
    <xf numFmtId="0" fontId="3" fillId="10" borderId="21" xfId="0" applyFont="1" applyFill="1" applyBorder="1" applyProtection="1">
      <protection hidden="1"/>
    </xf>
    <xf numFmtId="0" fontId="2" fillId="10" borderId="19" xfId="0" applyFont="1" applyFill="1" applyBorder="1" applyProtection="1">
      <protection hidden="1"/>
    </xf>
    <xf numFmtId="0" fontId="0" fillId="10" borderId="19" xfId="0" applyFill="1" applyBorder="1" applyProtection="1">
      <protection hidden="1"/>
    </xf>
    <xf numFmtId="0" fontId="0" fillId="10" borderId="20" xfId="0" applyFill="1" applyBorder="1" applyProtection="1">
      <protection hidden="1"/>
    </xf>
    <xf numFmtId="0" fontId="9" fillId="10" borderId="5" xfId="0" applyFont="1" applyFill="1" applyBorder="1" applyProtection="1">
      <protection hidden="1"/>
    </xf>
    <xf numFmtId="0" fontId="1" fillId="10" borderId="5" xfId="0" applyFont="1" applyFill="1" applyBorder="1" applyAlignment="1" applyProtection="1">
      <alignment wrapText="1"/>
      <protection hidden="1"/>
    </xf>
    <xf numFmtId="2" fontId="1" fillId="10" borderId="5" xfId="0" applyNumberFormat="1" applyFont="1" applyFill="1" applyBorder="1" applyAlignment="1" applyProtection="1">
      <alignment wrapText="1"/>
      <protection hidden="1"/>
    </xf>
    <xf numFmtId="0" fontId="10" fillId="10" borderId="5" xfId="0" applyFont="1" applyFill="1" applyBorder="1" applyProtection="1">
      <protection hidden="1"/>
    </xf>
    <xf numFmtId="1" fontId="10" fillId="10" borderId="5" xfId="0" applyNumberFormat="1" applyFont="1" applyFill="1" applyBorder="1" applyProtection="1">
      <protection hidden="1"/>
    </xf>
    <xf numFmtId="0" fontId="6" fillId="10" borderId="0" xfId="0" applyFont="1" applyFill="1" applyBorder="1" applyProtection="1">
      <protection hidden="1"/>
    </xf>
    <xf numFmtId="1" fontId="0" fillId="10" borderId="0" xfId="0" applyNumberFormat="1" applyFill="1" applyBorder="1" applyProtection="1">
      <protection hidden="1"/>
    </xf>
    <xf numFmtId="0" fontId="0" fillId="10" borderId="22" xfId="0" applyFill="1" applyBorder="1" applyProtection="1">
      <protection hidden="1"/>
    </xf>
    <xf numFmtId="0" fontId="0" fillId="10" borderId="26" xfId="0" applyFill="1" applyBorder="1" applyProtection="1">
      <protection hidden="1"/>
    </xf>
    <xf numFmtId="0" fontId="0" fillId="10" borderId="27" xfId="0" applyFill="1" applyBorder="1" applyProtection="1">
      <protection hidden="1"/>
    </xf>
    <xf numFmtId="0" fontId="0" fillId="10" borderId="28" xfId="0" applyFill="1" applyBorder="1" applyProtection="1">
      <protection hidden="1"/>
    </xf>
    <xf numFmtId="0" fontId="0" fillId="10" borderId="29" xfId="0" applyFill="1" applyBorder="1" applyProtection="1">
      <protection hidden="1"/>
    </xf>
    <xf numFmtId="0" fontId="0" fillId="10" borderId="30" xfId="0" applyFill="1" applyBorder="1" applyProtection="1">
      <protection hidden="1"/>
    </xf>
    <xf numFmtId="0" fontId="0" fillId="10" borderId="31" xfId="0" applyFill="1" applyBorder="1" applyProtection="1">
      <protection hidden="1"/>
    </xf>
    <xf numFmtId="0" fontId="0" fillId="10" borderId="32" xfId="0" applyFill="1" applyBorder="1" applyProtection="1">
      <protection hidden="1"/>
    </xf>
    <xf numFmtId="9" fontId="6" fillId="10" borderId="34" xfId="1" applyFont="1" applyFill="1" applyBorder="1" applyProtection="1">
      <protection hidden="1"/>
    </xf>
    <xf numFmtId="0" fontId="0" fillId="0" borderId="34" xfId="0" applyBorder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3" fillId="10" borderId="0" xfId="0" applyFont="1" applyFill="1" applyBorder="1" applyProtection="1">
      <protection locked="0" hidden="1"/>
    </xf>
    <xf numFmtId="0" fontId="2" fillId="0" borderId="0" xfId="0" applyFont="1" applyProtection="1">
      <protection hidden="1"/>
    </xf>
    <xf numFmtId="0" fontId="6" fillId="2" borderId="1" xfId="0" applyFont="1" applyFill="1" applyBorder="1"/>
    <xf numFmtId="0" fontId="6" fillId="2" borderId="2" xfId="0" applyFont="1" applyFill="1" applyBorder="1"/>
    <xf numFmtId="0" fontId="13" fillId="3" borderId="3" xfId="0" applyFont="1" applyFill="1" applyBorder="1"/>
    <xf numFmtId="0" fontId="6" fillId="3" borderId="4" xfId="0" applyFont="1" applyFill="1" applyBorder="1" applyAlignment="1">
      <alignment horizontal="right"/>
    </xf>
    <xf numFmtId="0" fontId="6" fillId="4" borderId="5" xfId="0" applyFont="1" applyFill="1" applyBorder="1" applyProtection="1">
      <protection locked="0"/>
    </xf>
    <xf numFmtId="0" fontId="13" fillId="5" borderId="5" xfId="0" applyFont="1" applyFill="1" applyBorder="1"/>
    <xf numFmtId="0" fontId="14" fillId="6" borderId="5" xfId="0" applyFont="1" applyFill="1" applyBorder="1"/>
    <xf numFmtId="0" fontId="6" fillId="3" borderId="4" xfId="0" applyFont="1" applyFill="1" applyBorder="1"/>
    <xf numFmtId="164" fontId="6" fillId="4" borderId="6" xfId="0" applyNumberFormat="1" applyFont="1" applyFill="1" applyBorder="1" applyProtection="1">
      <protection locked="0"/>
    </xf>
    <xf numFmtId="164" fontId="6" fillId="2" borderId="5" xfId="0" applyNumberFormat="1" applyFont="1" applyFill="1" applyBorder="1"/>
    <xf numFmtId="164" fontId="14" fillId="7" borderId="5" xfId="0" applyNumberFormat="1" applyFont="1" applyFill="1" applyBorder="1"/>
    <xf numFmtId="0" fontId="6" fillId="0" borderId="0" xfId="0" applyFont="1" applyProtection="1"/>
    <xf numFmtId="0" fontId="6" fillId="2" borderId="5" xfId="0" applyFont="1" applyFill="1" applyBorder="1"/>
    <xf numFmtId="0" fontId="13" fillId="3" borderId="4" xfId="0" applyFont="1" applyFill="1" applyBorder="1" applyAlignment="1"/>
    <xf numFmtId="0" fontId="6" fillId="3" borderId="4" xfId="0" applyFont="1" applyFill="1" applyBorder="1" applyAlignment="1"/>
    <xf numFmtId="0" fontId="13" fillId="3" borderId="7" xfId="0" applyFont="1" applyFill="1" applyBorder="1" applyAlignment="1"/>
    <xf numFmtId="0" fontId="6" fillId="3" borderId="7" xfId="0" applyFont="1" applyFill="1" applyBorder="1" applyAlignment="1"/>
    <xf numFmtId="0" fontId="13" fillId="0" borderId="0" xfId="0" applyFont="1"/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164" fontId="6" fillId="0" borderId="0" xfId="0" applyNumberFormat="1" applyFont="1"/>
    <xf numFmtId="164" fontId="11" fillId="9" borderId="8" xfId="0" applyNumberFormat="1" applyFont="1" applyFill="1" applyBorder="1" applyProtection="1">
      <protection hidden="1"/>
    </xf>
    <xf numFmtId="0" fontId="6" fillId="0" borderId="7" xfId="0" applyFont="1" applyBorder="1"/>
    <xf numFmtId="0" fontId="6" fillId="0" borderId="2" xfId="0" applyFont="1" applyBorder="1"/>
    <xf numFmtId="0" fontId="9" fillId="0" borderId="1" xfId="0" applyFont="1" applyBorder="1"/>
    <xf numFmtId="0" fontId="6" fillId="10" borderId="32" xfId="0" applyFont="1" applyFill="1" applyBorder="1" applyProtection="1">
      <protection hidden="1"/>
    </xf>
    <xf numFmtId="0" fontId="6" fillId="10" borderId="33" xfId="0" applyFont="1" applyFill="1" applyBorder="1" applyProtection="1">
      <protection hidden="1"/>
    </xf>
    <xf numFmtId="0" fontId="0" fillId="10" borderId="0" xfId="0" applyFont="1" applyFill="1" applyBorder="1" applyProtection="1">
      <protection hidden="1"/>
    </xf>
    <xf numFmtId="0" fontId="0" fillId="10" borderId="32" xfId="0" applyFont="1" applyFill="1" applyBorder="1" applyProtection="1">
      <protection hidden="1"/>
    </xf>
    <xf numFmtId="0" fontId="0" fillId="0" borderId="0" xfId="0" applyFont="1" applyFill="1" applyProtection="1">
      <protection hidden="1"/>
    </xf>
    <xf numFmtId="0" fontId="9" fillId="10" borderId="0" xfId="0" applyFont="1" applyFill="1" applyBorder="1" applyProtection="1">
      <protection hidden="1"/>
    </xf>
    <xf numFmtId="164" fontId="6" fillId="10" borderId="0" xfId="0" applyNumberFormat="1" applyFont="1" applyFill="1" applyBorder="1" applyProtection="1">
      <protection hidden="1"/>
    </xf>
    <xf numFmtId="0" fontId="0" fillId="10" borderId="0" xfId="0" applyFill="1" applyProtection="1">
      <protection hidden="1"/>
    </xf>
    <xf numFmtId="0" fontId="6" fillId="0" borderId="5" xfId="0" applyFont="1" applyBorder="1" applyAlignment="1">
      <alignment horizontal="left"/>
    </xf>
    <xf numFmtId="0" fontId="0" fillId="10" borderId="0" xfId="0" applyFont="1" applyFill="1" applyProtection="1">
      <protection hidden="1"/>
    </xf>
    <xf numFmtId="164" fontId="0" fillId="0" borderId="0" xfId="0" applyNumberFormat="1" applyProtection="1">
      <protection hidden="1"/>
    </xf>
    <xf numFmtId="0" fontId="0" fillId="10" borderId="0" xfId="0" applyFill="1" applyBorder="1" applyAlignment="1" applyProtection="1">
      <alignment horizontal="center"/>
      <protection hidden="1"/>
    </xf>
    <xf numFmtId="0" fontId="16" fillId="10" borderId="0" xfId="0" applyFont="1" applyFill="1" applyBorder="1" applyAlignment="1" applyProtection="1">
      <alignment horizontal="right"/>
      <protection hidden="1"/>
    </xf>
    <xf numFmtId="0" fontId="17" fillId="10" borderId="0" xfId="0" applyFont="1" applyFill="1" applyBorder="1" applyProtection="1">
      <protection hidden="1"/>
    </xf>
    <xf numFmtId="0" fontId="0" fillId="10" borderId="16" xfId="0" applyFill="1" applyBorder="1" applyAlignment="1" applyProtection="1">
      <alignment horizontal="right"/>
      <protection hidden="1"/>
    </xf>
    <xf numFmtId="0" fontId="0" fillId="10" borderId="0" xfId="0" applyFill="1" applyBorder="1" applyAlignment="1" applyProtection="1">
      <alignment horizontal="left"/>
      <protection hidden="1"/>
    </xf>
    <xf numFmtId="164" fontId="3" fillId="0" borderId="0" xfId="0" applyNumberFormat="1" applyFont="1" applyFill="1" applyProtection="1">
      <protection hidden="1"/>
    </xf>
    <xf numFmtId="0" fontId="3" fillId="0" borderId="0" xfId="0" applyFont="1" applyFill="1" applyBorder="1" applyProtection="1">
      <protection hidden="1"/>
    </xf>
    <xf numFmtId="164" fontId="3" fillId="0" borderId="0" xfId="0" applyNumberFormat="1" applyFont="1" applyFill="1" applyBorder="1" applyProtection="1">
      <protection hidden="1"/>
    </xf>
    <xf numFmtId="0" fontId="3" fillId="0" borderId="0" xfId="0" applyFont="1" applyFill="1" applyBorder="1" applyProtection="1">
      <protection locked="0" hidden="1"/>
    </xf>
    <xf numFmtId="0" fontId="2" fillId="10" borderId="32" xfId="0" applyFont="1" applyFill="1" applyBorder="1" applyProtection="1">
      <protection hidden="1"/>
    </xf>
    <xf numFmtId="0" fontId="2" fillId="10" borderId="0" xfId="0" applyFont="1" applyFill="1" applyProtection="1">
      <protection hidden="1"/>
    </xf>
    <xf numFmtId="0" fontId="4" fillId="6" borderId="35" xfId="0" applyFont="1" applyFill="1" applyBorder="1" applyProtection="1">
      <protection hidden="1"/>
    </xf>
    <xf numFmtId="0" fontId="18" fillId="6" borderId="36" xfId="0" applyFont="1" applyFill="1" applyBorder="1" applyProtection="1">
      <protection hidden="1"/>
    </xf>
    <xf numFmtId="0" fontId="19" fillId="6" borderId="37" xfId="0" applyFont="1" applyFill="1" applyBorder="1" applyProtection="1">
      <protection hidden="1"/>
    </xf>
    <xf numFmtId="0" fontId="6" fillId="10" borderId="0" xfId="0" applyFont="1" applyFill="1" applyBorder="1" applyProtection="1">
      <protection locked="0" hidden="1"/>
    </xf>
    <xf numFmtId="0" fontId="13" fillId="10" borderId="0" xfId="0" applyFont="1" applyFill="1" applyBorder="1" applyProtection="1">
      <protection hidden="1"/>
    </xf>
    <xf numFmtId="0" fontId="0" fillId="10" borderId="0" xfId="0" applyFill="1" applyBorder="1" applyAlignment="1" applyProtection="1">
      <alignment horizontal="right"/>
      <protection hidden="1"/>
    </xf>
    <xf numFmtId="0" fontId="9" fillId="11" borderId="38" xfId="0" applyFont="1" applyFill="1" applyBorder="1" applyAlignment="1" applyProtection="1">
      <alignment wrapText="1"/>
      <protection hidden="1"/>
    </xf>
    <xf numFmtId="0" fontId="9" fillId="11" borderId="39" xfId="0" applyFont="1" applyFill="1" applyBorder="1" applyProtection="1">
      <protection hidden="1"/>
    </xf>
    <xf numFmtId="0" fontId="9" fillId="11" borderId="40" xfId="0" applyFont="1" applyFill="1" applyBorder="1" applyProtection="1">
      <protection hidden="1"/>
    </xf>
    <xf numFmtId="164" fontId="8" fillId="5" borderId="41" xfId="0" applyNumberFormat="1" applyFont="1" applyFill="1" applyBorder="1" applyProtection="1">
      <protection hidden="1"/>
    </xf>
    <xf numFmtId="164" fontId="15" fillId="5" borderId="42" xfId="0" applyNumberFormat="1" applyFont="1" applyFill="1" applyBorder="1" applyProtection="1">
      <protection hidden="1"/>
    </xf>
    <xf numFmtId="0" fontId="15" fillId="5" borderId="42" xfId="0" applyFont="1" applyFill="1" applyBorder="1" applyProtection="1">
      <protection hidden="1"/>
    </xf>
    <xf numFmtId="164" fontId="15" fillId="5" borderId="43" xfId="0" applyNumberFormat="1" applyFont="1" applyFill="1" applyBorder="1" applyProtection="1">
      <protection hidden="1"/>
    </xf>
    <xf numFmtId="2" fontId="6" fillId="10" borderId="5" xfId="0" applyNumberFormat="1" applyFont="1" applyFill="1" applyBorder="1" applyProtection="1">
      <protection hidden="1"/>
    </xf>
    <xf numFmtId="0" fontId="9" fillId="8" borderId="13" xfId="0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G$21" fmlaRange="$K$37:$K$74" noThreeD="1" sel="20" val="13"/>
</file>

<file path=xl/ctrlProps/ctrlProp2.xml><?xml version="1.0" encoding="utf-8"?>
<formControlPr xmlns="http://schemas.microsoft.com/office/spreadsheetml/2009/9/main" objectType="Drop" dropStyle="combo" dx="16" fmlaLink="$O$44" fmlaRange="$O$38:$O$42" noThreeD="1" sel="3" val="0"/>
</file>

<file path=xl/ctrlProps/ctrlProp3.xml><?xml version="1.0" encoding="utf-8"?>
<formControlPr xmlns="http://schemas.microsoft.com/office/spreadsheetml/2009/9/main" objectType="Drop" dropStyle="combo" dx="16" fmlaLink="$G$18" fmlaRange="$C$27:$C$31" noThreeD="1" sel="2" val="0"/>
</file>

<file path=xl/ctrlProps/ctrlProp4.xml><?xml version="1.0" encoding="utf-8"?>
<formControlPr xmlns="http://schemas.microsoft.com/office/spreadsheetml/2009/9/main" objectType="Drop" dropStyle="combo" dx="16" fmlaLink="$S$44" fmlaRange="$P$38:$P$3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6</xdr:col>
          <xdr:colOff>552450</xdr:colOff>
          <xdr:row>20</xdr:row>
          <xdr:rowOff>209550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0</xdr:rowOff>
        </xdr:from>
        <xdr:to>
          <xdr:col>6</xdr:col>
          <xdr:colOff>571500</xdr:colOff>
          <xdr:row>19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0</xdr:rowOff>
        </xdr:from>
        <xdr:to>
          <xdr:col>7</xdr:col>
          <xdr:colOff>381000</xdr:colOff>
          <xdr:row>18</xdr:row>
          <xdr:rowOff>9525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0</xdr:rowOff>
        </xdr:from>
        <xdr:to>
          <xdr:col>7</xdr:col>
          <xdr:colOff>361950</xdr:colOff>
          <xdr:row>20</xdr:row>
          <xdr:rowOff>9525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275"/>
  <sheetViews>
    <sheetView tabSelected="1" workbookViewId="0">
      <selection activeCell="J26" sqref="J26"/>
    </sheetView>
  </sheetViews>
  <sheetFormatPr defaultRowHeight="15" x14ac:dyDescent="0.25"/>
  <cols>
    <col min="1" max="1" width="3.85546875" style="27" customWidth="1"/>
    <col min="2" max="2" width="9.140625" style="27"/>
    <col min="3" max="3" width="18.7109375" style="27" customWidth="1"/>
    <col min="4" max="4" width="10.28515625" style="27" customWidth="1"/>
    <col min="5" max="5" width="11.28515625" style="27" customWidth="1"/>
    <col min="6" max="6" width="13.5703125" style="27" customWidth="1"/>
    <col min="7" max="7" width="12.7109375" style="27" customWidth="1"/>
    <col min="8" max="8" width="9.140625" style="27"/>
    <col min="9" max="9" width="12" style="27" customWidth="1"/>
    <col min="10" max="10" width="9.85546875" style="27" customWidth="1"/>
    <col min="11" max="11" width="9.28515625" style="27" customWidth="1"/>
    <col min="12" max="12" width="10.28515625" style="27" customWidth="1"/>
    <col min="13" max="13" width="12.28515625" style="27" customWidth="1"/>
    <col min="14" max="14" width="9.140625" style="27" customWidth="1"/>
    <col min="15" max="15" width="10.42578125" style="27" customWidth="1"/>
    <col min="16" max="16" width="13.42578125" style="27" customWidth="1"/>
    <col min="17" max="17" width="11.85546875" style="27" customWidth="1"/>
    <col min="18" max="18" width="9.7109375" style="27" customWidth="1"/>
    <col min="19" max="19" width="10.42578125" style="27" customWidth="1"/>
    <col min="20" max="16384" width="9.140625" style="27"/>
  </cols>
  <sheetData>
    <row r="1" spans="2:20" ht="15.75" thickBot="1" x14ac:dyDescent="0.3"/>
    <row r="2" spans="2:20" ht="15.75" thickBot="1" x14ac:dyDescent="0.3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2:20" ht="19.5" thickBot="1" x14ac:dyDescent="0.35">
      <c r="B3" s="76"/>
      <c r="C3" s="49"/>
      <c r="D3" s="49"/>
      <c r="E3" s="49"/>
      <c r="F3" s="136" t="s">
        <v>70</v>
      </c>
      <c r="G3" s="137"/>
      <c r="H3" s="137"/>
      <c r="I3" s="137"/>
      <c r="J3" s="137"/>
      <c r="K3" s="138"/>
      <c r="M3" s="49"/>
      <c r="N3" s="49"/>
      <c r="O3" s="49"/>
      <c r="P3" s="49"/>
      <c r="Q3" s="49"/>
      <c r="R3" s="49"/>
      <c r="S3" s="49"/>
      <c r="T3" s="77"/>
    </row>
    <row r="4" spans="2:20" ht="15.75" thickBot="1" x14ac:dyDescent="0.3">
      <c r="B4" s="76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77"/>
    </row>
    <row r="5" spans="2:20" ht="19.5" thickBot="1" x14ac:dyDescent="0.35">
      <c r="B5" s="76"/>
      <c r="C5" s="49"/>
      <c r="D5" s="49"/>
      <c r="E5" s="45" t="s">
        <v>59</v>
      </c>
      <c r="F5" s="44"/>
      <c r="G5" s="42"/>
      <c r="H5" s="42"/>
      <c r="I5" s="42"/>
      <c r="J5" s="42"/>
      <c r="K5" s="42"/>
      <c r="L5" s="42"/>
      <c r="M5" s="43"/>
      <c r="N5" s="60"/>
      <c r="O5" s="49"/>
      <c r="P5" s="49"/>
      <c r="Q5" s="49"/>
      <c r="R5" s="49"/>
      <c r="S5" s="49"/>
      <c r="T5" s="77"/>
    </row>
    <row r="6" spans="2:20" ht="15.75" thickBot="1" x14ac:dyDescent="0.3">
      <c r="B6" s="76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77"/>
    </row>
    <row r="7" spans="2:20" x14ac:dyDescent="0.25">
      <c r="B7" s="76"/>
      <c r="C7" s="28" t="s">
        <v>43</v>
      </c>
      <c r="D7" s="29"/>
      <c r="E7" s="46"/>
      <c r="F7" s="29" t="s">
        <v>44</v>
      </c>
      <c r="G7" s="29"/>
      <c r="H7" s="46"/>
      <c r="I7" s="30" t="s">
        <v>45</v>
      </c>
      <c r="J7" s="150"/>
      <c r="K7" s="47"/>
      <c r="L7" s="47"/>
      <c r="M7" s="29" t="s">
        <v>51</v>
      </c>
      <c r="N7" s="47"/>
      <c r="O7" s="47"/>
      <c r="P7" s="47"/>
      <c r="Q7" s="48"/>
      <c r="R7" s="49"/>
      <c r="S7" s="49"/>
      <c r="T7" s="77"/>
    </row>
    <row r="8" spans="2:20" x14ac:dyDescent="0.25">
      <c r="B8" s="76"/>
      <c r="C8" s="31" t="s">
        <v>0</v>
      </c>
      <c r="D8" s="50">
        <f>IF(G18=1,D27,IF(G18=2,D28,IF(G18=3,D29,IF(G18=4,D30,IF(G18=5,D31,"FALSE")))))</f>
        <v>1459.0500000000002</v>
      </c>
      <c r="E8" s="49"/>
      <c r="F8" s="32" t="s">
        <v>7</v>
      </c>
      <c r="G8" s="51">
        <f>0.04*(D8+D9+D13+D14)+0.01*(D12+D10)</f>
        <v>111.18680000000001</v>
      </c>
      <c r="H8" s="49"/>
      <c r="I8" s="33"/>
      <c r="J8" s="50"/>
      <c r="K8" s="49"/>
      <c r="L8" s="49"/>
      <c r="M8" s="49"/>
      <c r="N8" s="49"/>
      <c r="O8" s="49"/>
      <c r="P8" s="49"/>
      <c r="Q8" s="52"/>
      <c r="R8" s="49"/>
      <c r="S8" s="49"/>
      <c r="T8" s="77"/>
    </row>
    <row r="9" spans="2:20" x14ac:dyDescent="0.25">
      <c r="B9" s="76"/>
      <c r="C9" s="31" t="s">
        <v>1</v>
      </c>
      <c r="D9" s="53">
        <f>INDEX(M37:M74,F24)</f>
        <v>583.62000000000012</v>
      </c>
      <c r="E9" s="49"/>
      <c r="F9" s="32" t="s">
        <v>8</v>
      </c>
      <c r="G9" s="54">
        <f>IF(G20=1,IF(SUM(D8:D9)&lt;2622.76,0.04*(D8+D9)+0.01*(D16),0.04*2622.76+0.01*(D16)),0.04*(D4)+0.01*(D16))</f>
        <v>111.72350000000002</v>
      </c>
      <c r="H9" s="49"/>
      <c r="I9" s="34"/>
      <c r="J9" s="50"/>
      <c r="K9" s="49"/>
      <c r="L9" s="49"/>
      <c r="M9" s="49"/>
      <c r="N9" s="49"/>
      <c r="O9" s="49"/>
      <c r="P9" s="49"/>
      <c r="Q9" s="52"/>
      <c r="R9" s="49"/>
      <c r="S9" s="49"/>
      <c r="T9" s="77"/>
    </row>
    <row r="10" spans="2:20" x14ac:dyDescent="0.25">
      <c r="B10" s="76"/>
      <c r="C10" s="31" t="s">
        <v>2</v>
      </c>
      <c r="D10" s="50">
        <f>IF(G19=3,120,IF(G19=2,70,IF(G19=1,50,IF(G19=4,170,IF(G19=0,0,"FALSE")))))</f>
        <v>70</v>
      </c>
      <c r="E10" s="49"/>
      <c r="F10" s="32" t="s">
        <v>9</v>
      </c>
      <c r="G10" s="149">
        <f>0.03*D16</f>
        <v>90.0501</v>
      </c>
      <c r="H10" s="49"/>
      <c r="I10" s="34"/>
      <c r="J10" s="50"/>
      <c r="K10" s="49"/>
      <c r="L10" s="49"/>
      <c r="M10" s="49"/>
      <c r="N10" s="49"/>
      <c r="O10" s="49"/>
      <c r="P10" s="49"/>
      <c r="Q10" s="52"/>
      <c r="R10" s="49"/>
      <c r="S10" s="49"/>
      <c r="T10" s="77"/>
    </row>
    <row r="11" spans="2:20" x14ac:dyDescent="0.25">
      <c r="B11" s="76"/>
      <c r="C11" s="31"/>
      <c r="D11" s="50"/>
      <c r="E11" s="49"/>
      <c r="F11" s="32" t="s">
        <v>71</v>
      </c>
      <c r="G11" s="54">
        <f>IF(D16&gt;=2432.25,0.0215*2432.25,0.0215*D16)</f>
        <v>52.293374999999997</v>
      </c>
      <c r="H11" s="49"/>
      <c r="I11" s="34"/>
      <c r="J11" s="50"/>
      <c r="K11" s="49"/>
      <c r="L11" s="49"/>
      <c r="M11" s="49"/>
      <c r="N11" s="49"/>
      <c r="O11" s="49"/>
      <c r="P11" s="49"/>
      <c r="Q11" s="52"/>
      <c r="R11" s="49"/>
      <c r="S11" s="49"/>
      <c r="T11" s="77"/>
    </row>
    <row r="12" spans="2:20" x14ac:dyDescent="0.25">
      <c r="B12" s="76"/>
      <c r="C12" s="31" t="s">
        <v>3</v>
      </c>
      <c r="D12" s="50">
        <f>IF(G18=1,E27,IF(G18=2,E28,IF(G18=3,E29,IF(G18=4,E30,IF(G18=5,E31,"FALSE")))))</f>
        <v>226</v>
      </c>
      <c r="E12" s="49"/>
      <c r="F12" s="32" t="s">
        <v>72</v>
      </c>
      <c r="G12" s="54">
        <f>IF(D16&gt;=2080,0.0667*2080,0.0667*D16)</f>
        <v>138.73599999999999</v>
      </c>
      <c r="H12" s="49"/>
      <c r="I12" s="34"/>
      <c r="J12" s="50"/>
      <c r="K12" s="49"/>
      <c r="L12" s="49"/>
      <c r="M12" s="49"/>
      <c r="N12" s="49"/>
      <c r="O12" s="49"/>
      <c r="P12" s="49"/>
      <c r="Q12" s="52"/>
      <c r="R12" s="49"/>
      <c r="S12" s="49"/>
      <c r="T12" s="77"/>
    </row>
    <row r="13" spans="2:20" x14ac:dyDescent="0.25">
      <c r="B13" s="76"/>
      <c r="C13" s="31" t="s">
        <v>4</v>
      </c>
      <c r="D13" s="50">
        <f>IF(G18=1,F27,IF(G18=2,F28,IF(G18=3,F29,IF(G18=4,F30,IF(G18=5,F31,"FALSE")))))</f>
        <v>390</v>
      </c>
      <c r="E13" s="49"/>
      <c r="F13" s="32" t="s">
        <v>10</v>
      </c>
      <c r="G13" s="54">
        <f>IF(G20=1,0.0667*(D8+D9+D13+D14),0.0667*D16)</f>
        <v>180.468189</v>
      </c>
      <c r="H13" s="49"/>
      <c r="I13" s="32" t="s">
        <v>12</v>
      </c>
      <c r="J13" s="51">
        <f>'Φόρος 2013'!J4/12</f>
        <v>286.51929992000004</v>
      </c>
      <c r="K13" s="49"/>
      <c r="L13" s="116"/>
      <c r="M13" s="49"/>
      <c r="N13" s="49"/>
      <c r="O13" s="49"/>
      <c r="P13" s="49"/>
      <c r="Q13" s="52"/>
      <c r="R13" s="49"/>
      <c r="S13" s="49"/>
      <c r="T13" s="77"/>
    </row>
    <row r="14" spans="2:20" x14ac:dyDescent="0.25">
      <c r="B14" s="76"/>
      <c r="C14" s="31" t="s">
        <v>5</v>
      </c>
      <c r="D14" s="50">
        <f>IF(G18=1,G27,IF(G18=2,G28,IF(G18=3,G29,IF(G18=4,G30,IF(G18=5,G31,"FALSE")))))</f>
        <v>273</v>
      </c>
      <c r="E14" s="49"/>
      <c r="F14" s="32" t="s">
        <v>11</v>
      </c>
      <c r="G14" s="54">
        <f>0.02*D16</f>
        <v>60.0334</v>
      </c>
      <c r="H14" s="49"/>
      <c r="I14" s="32" t="s">
        <v>11</v>
      </c>
      <c r="J14" s="54">
        <f>L14*(D16-G16-D14)</f>
        <v>27.778500904000001</v>
      </c>
      <c r="K14" s="49"/>
      <c r="L14" s="55">
        <f>IF(E24&lt;20000,0.007,0.014)</f>
        <v>1.4E-2</v>
      </c>
      <c r="M14" s="49"/>
      <c r="N14" s="49"/>
      <c r="O14" s="49"/>
      <c r="P14" s="49"/>
      <c r="Q14" s="52"/>
      <c r="R14" s="49"/>
      <c r="S14" s="49"/>
      <c r="T14" s="77"/>
    </row>
    <row r="15" spans="2:20" ht="15.75" thickBot="1" x14ac:dyDescent="0.3">
      <c r="B15" s="76"/>
      <c r="C15" s="35"/>
      <c r="D15" s="50"/>
      <c r="E15" s="49"/>
      <c r="F15" s="34"/>
      <c r="G15" s="50"/>
      <c r="H15" s="49"/>
      <c r="I15" s="34"/>
      <c r="J15" s="50"/>
      <c r="K15" s="49"/>
      <c r="L15" s="116"/>
      <c r="M15" s="49"/>
      <c r="N15" s="49"/>
      <c r="O15" s="49"/>
      <c r="P15" s="49"/>
      <c r="Q15" s="52"/>
      <c r="R15" s="49"/>
      <c r="S15" s="49"/>
      <c r="T15" s="77"/>
    </row>
    <row r="16" spans="2:20" ht="19.5" thickBot="1" x14ac:dyDescent="0.35">
      <c r="B16" s="76"/>
      <c r="C16" s="36" t="s">
        <v>6</v>
      </c>
      <c r="D16" s="56">
        <f>SUM(D8:D14)</f>
        <v>3001.67</v>
      </c>
      <c r="E16" s="57"/>
      <c r="F16" s="37" t="s">
        <v>6</v>
      </c>
      <c r="G16" s="58">
        <f>SUM(G8:G14)</f>
        <v>744.49136399999998</v>
      </c>
      <c r="H16" s="57"/>
      <c r="I16" s="37" t="s">
        <v>6</v>
      </c>
      <c r="J16" s="58">
        <f>SUM(J9:J14)</f>
        <v>314.29780082400003</v>
      </c>
      <c r="K16" s="49"/>
      <c r="L16" s="57"/>
      <c r="M16" s="110">
        <f>D16-G16-J16</f>
        <v>1942.8808351760001</v>
      </c>
      <c r="N16" s="127"/>
      <c r="O16" s="49"/>
      <c r="P16" s="49"/>
      <c r="Q16" s="52"/>
      <c r="R16" s="49"/>
      <c r="S16" s="49"/>
      <c r="T16" s="77"/>
    </row>
    <row r="17" spans="2:23" ht="18.75" x14ac:dyDescent="0.3">
      <c r="B17" s="76"/>
      <c r="C17" s="59"/>
      <c r="D17" s="60"/>
      <c r="E17" s="60"/>
      <c r="F17" s="60"/>
      <c r="G17" s="61"/>
      <c r="H17" s="49"/>
      <c r="I17" s="49"/>
      <c r="J17" s="49"/>
      <c r="K17" s="49"/>
      <c r="L17" s="126"/>
      <c r="M17" s="151"/>
      <c r="N17" s="127"/>
      <c r="O17" s="49"/>
      <c r="P17" s="49"/>
      <c r="Q17" s="52"/>
      <c r="R17" s="49"/>
      <c r="S17" s="49"/>
      <c r="T17" s="77"/>
      <c r="W17" s="124"/>
    </row>
    <row r="18" spans="2:23" x14ac:dyDescent="0.25">
      <c r="B18" s="76"/>
      <c r="C18" s="39" t="s">
        <v>60</v>
      </c>
      <c r="D18" s="40"/>
      <c r="E18" s="41"/>
      <c r="F18" s="41"/>
      <c r="G18" s="85">
        <v>2</v>
      </c>
      <c r="H18" s="49"/>
      <c r="I18" s="49"/>
      <c r="J18" s="49"/>
      <c r="K18" s="49"/>
      <c r="L18" s="49"/>
      <c r="M18" s="49"/>
      <c r="N18" s="49"/>
      <c r="O18" s="49"/>
      <c r="P18" s="49"/>
      <c r="Q18" s="52"/>
      <c r="R18" s="49"/>
      <c r="S18" s="49"/>
      <c r="T18" s="77"/>
    </row>
    <row r="19" spans="2:23" ht="17.25" customHeight="1" x14ac:dyDescent="0.3">
      <c r="B19" s="76"/>
      <c r="C19" s="39" t="s">
        <v>56</v>
      </c>
      <c r="D19" s="40"/>
      <c r="E19" s="41"/>
      <c r="F19" s="41"/>
      <c r="G19" s="85">
        <f>INDEX(O38:O42,O44,0)</f>
        <v>2</v>
      </c>
      <c r="H19" s="49"/>
      <c r="I19" s="126"/>
      <c r="J19" s="49"/>
      <c r="K19" s="49"/>
      <c r="L19" s="49"/>
      <c r="M19" s="49"/>
      <c r="N19" s="49"/>
      <c r="O19" s="49"/>
      <c r="P19" s="49"/>
      <c r="Q19" s="52"/>
      <c r="R19" s="49"/>
      <c r="S19" s="49"/>
      <c r="T19" s="77"/>
    </row>
    <row r="20" spans="2:23" ht="17.25" customHeight="1" x14ac:dyDescent="0.25">
      <c r="B20" s="76"/>
      <c r="C20" s="39" t="s">
        <v>73</v>
      </c>
      <c r="D20" s="40"/>
      <c r="E20" s="41"/>
      <c r="F20" s="41"/>
      <c r="G20" s="139">
        <f>INDEX(S38:S39,S44,0)</f>
        <v>1</v>
      </c>
      <c r="H20" s="49"/>
      <c r="I20" s="140"/>
      <c r="J20" s="49"/>
      <c r="K20" s="49"/>
      <c r="L20" s="49"/>
      <c r="M20" s="49"/>
      <c r="N20" s="49"/>
      <c r="O20" s="151"/>
      <c r="P20" s="129"/>
      <c r="Q20" s="128"/>
      <c r="R20" s="141"/>
      <c r="S20" s="49"/>
      <c r="T20" s="77"/>
    </row>
    <row r="21" spans="2:23" ht="17.25" customHeight="1" x14ac:dyDescent="0.25">
      <c r="B21" s="76"/>
      <c r="C21" s="39" t="s">
        <v>80</v>
      </c>
      <c r="D21" s="40"/>
      <c r="E21" s="41"/>
      <c r="F21" s="41"/>
      <c r="G21" s="85">
        <v>20</v>
      </c>
      <c r="H21" s="49"/>
      <c r="I21" s="49"/>
      <c r="J21" s="49"/>
      <c r="K21" s="49"/>
      <c r="L21" s="49"/>
      <c r="M21" s="125"/>
      <c r="N21" s="49"/>
      <c r="O21" s="49"/>
      <c r="P21" s="49"/>
      <c r="Q21" s="52"/>
      <c r="R21" s="49"/>
      <c r="S21" s="49"/>
      <c r="T21" s="77"/>
    </row>
    <row r="22" spans="2:23" ht="15.75" thickBot="1" x14ac:dyDescent="0.3">
      <c r="B22" s="76"/>
      <c r="C22" s="72" t="s">
        <v>61</v>
      </c>
      <c r="D22" s="62"/>
      <c r="E22" s="80">
        <f>INDEX(L37:L74,F24)</f>
        <v>0.4</v>
      </c>
      <c r="F22" s="81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  <c r="R22" s="49"/>
      <c r="S22" s="49"/>
      <c r="T22" s="77"/>
    </row>
    <row r="23" spans="2:23" x14ac:dyDescent="0.25">
      <c r="B23" s="76"/>
      <c r="C23" s="60"/>
      <c r="D23" s="60"/>
      <c r="E23" s="60"/>
      <c r="F23" s="6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77"/>
    </row>
    <row r="24" spans="2:23" x14ac:dyDescent="0.25">
      <c r="B24" s="76"/>
      <c r="C24" s="60"/>
      <c r="D24" s="60"/>
      <c r="E24" s="55">
        <f>(D16-G16-D14)*12</f>
        <v>23810.143631999999</v>
      </c>
      <c r="F24" s="55">
        <f>MATCH(G21,K37:K74)</f>
        <v>20</v>
      </c>
      <c r="G24" s="49"/>
      <c r="H24" s="49"/>
      <c r="I24" s="116"/>
      <c r="J24" s="116"/>
      <c r="K24" s="116"/>
      <c r="L24" s="116"/>
      <c r="M24" s="116"/>
      <c r="N24" s="49"/>
      <c r="O24" s="49"/>
      <c r="P24" s="49"/>
      <c r="Q24" s="49"/>
      <c r="R24" s="49"/>
      <c r="S24" s="49"/>
      <c r="T24" s="77"/>
    </row>
    <row r="25" spans="2:23" ht="15.75" thickBot="1" x14ac:dyDescent="0.3">
      <c r="B25" s="76"/>
      <c r="C25" s="49"/>
      <c r="D25" s="65" t="s">
        <v>50</v>
      </c>
      <c r="E25" s="50"/>
      <c r="F25" s="49"/>
      <c r="G25" s="49"/>
      <c r="H25" s="49"/>
      <c r="I25" s="12"/>
      <c r="J25" s="113" t="s">
        <v>81</v>
      </c>
      <c r="K25" s="111"/>
      <c r="L25" s="112"/>
      <c r="M25" s="12"/>
      <c r="N25" s="60"/>
      <c r="O25" s="60"/>
      <c r="P25" s="60"/>
      <c r="Q25" s="60"/>
      <c r="R25" s="60"/>
      <c r="T25" s="77"/>
      <c r="U25" s="86"/>
    </row>
    <row r="26" spans="2:23" ht="29.25" customHeight="1" thickBot="1" x14ac:dyDescent="0.3">
      <c r="B26" s="76"/>
      <c r="C26" s="66" t="s">
        <v>48</v>
      </c>
      <c r="D26" s="66" t="s">
        <v>49</v>
      </c>
      <c r="E26" s="67" t="s">
        <v>3</v>
      </c>
      <c r="F26" s="66" t="s">
        <v>4</v>
      </c>
      <c r="G26" s="66" t="s">
        <v>5</v>
      </c>
      <c r="H26" s="116"/>
      <c r="I26" s="105" t="s">
        <v>30</v>
      </c>
      <c r="J26" s="106" t="s">
        <v>74</v>
      </c>
      <c r="K26" s="105" t="s">
        <v>32</v>
      </c>
      <c r="L26" s="105" t="s">
        <v>33</v>
      </c>
      <c r="M26" s="105" t="s">
        <v>34</v>
      </c>
      <c r="N26" s="116"/>
      <c r="O26" s="121"/>
      <c r="P26" s="142" t="s">
        <v>75</v>
      </c>
      <c r="Q26" s="142" t="s">
        <v>78</v>
      </c>
      <c r="R26" s="143" t="s">
        <v>69</v>
      </c>
      <c r="S26" s="144" t="s">
        <v>68</v>
      </c>
      <c r="T26" s="77"/>
      <c r="U26" s="86"/>
    </row>
    <row r="27" spans="2:23" ht="16.5" thickBot="1" x14ac:dyDescent="0.3">
      <c r="B27" s="76"/>
      <c r="C27" s="50" t="s">
        <v>55</v>
      </c>
      <c r="D27" s="68">
        <v>1459.0500000000002</v>
      </c>
      <c r="E27" s="69">
        <v>296</v>
      </c>
      <c r="F27" s="50">
        <v>460</v>
      </c>
      <c r="G27" s="50">
        <v>343</v>
      </c>
      <c r="H27" s="116"/>
      <c r="I27" s="107">
        <v>25000</v>
      </c>
      <c r="J27" s="107">
        <v>22</v>
      </c>
      <c r="K27" s="107">
        <v>5500</v>
      </c>
      <c r="L27" s="107">
        <v>25000</v>
      </c>
      <c r="M27" s="107">
        <v>5500</v>
      </c>
      <c r="N27" s="121"/>
      <c r="P27" s="145">
        <f>E24</f>
        <v>23810.143631999999</v>
      </c>
      <c r="Q27" s="146">
        <f>'Φόρος 2013'!E4</f>
        <v>5238.2315990400002</v>
      </c>
      <c r="R27" s="147">
        <f>'Φόρος 2013'!C10</f>
        <v>1800</v>
      </c>
      <c r="S27" s="148">
        <f>Q27-R27</f>
        <v>3438.2315990400002</v>
      </c>
      <c r="T27" s="77"/>
      <c r="U27" s="86"/>
    </row>
    <row r="28" spans="2:23" x14ac:dyDescent="0.25">
      <c r="B28" s="76"/>
      <c r="C28" s="50" t="s">
        <v>46</v>
      </c>
      <c r="D28" s="68">
        <v>1459.0500000000002</v>
      </c>
      <c r="E28" s="69">
        <v>226</v>
      </c>
      <c r="F28" s="50">
        <v>390</v>
      </c>
      <c r="G28" s="50">
        <v>273</v>
      </c>
      <c r="H28" s="116"/>
      <c r="I28" s="107">
        <v>17000</v>
      </c>
      <c r="J28" s="107">
        <v>32</v>
      </c>
      <c r="K28" s="107">
        <v>5440</v>
      </c>
      <c r="L28" s="107">
        <v>42000</v>
      </c>
      <c r="M28" s="107">
        <v>10940</v>
      </c>
      <c r="N28" s="121"/>
      <c r="O28" s="121"/>
      <c r="P28" s="70"/>
      <c r="Q28" s="70"/>
      <c r="R28" s="70"/>
      <c r="S28" s="121"/>
      <c r="T28" s="77"/>
      <c r="U28" s="86"/>
    </row>
    <row r="29" spans="2:23" x14ac:dyDescent="0.25">
      <c r="B29" s="76"/>
      <c r="C29" s="50" t="s">
        <v>52</v>
      </c>
      <c r="D29" s="68">
        <v>1331.25</v>
      </c>
      <c r="E29" s="69">
        <v>215</v>
      </c>
      <c r="F29" s="50">
        <v>368</v>
      </c>
      <c r="G29" s="50">
        <v>184</v>
      </c>
      <c r="H29" s="116"/>
      <c r="I29" s="122" t="s">
        <v>67</v>
      </c>
      <c r="J29" s="107">
        <v>42</v>
      </c>
      <c r="K29" s="107"/>
      <c r="L29" s="107"/>
      <c r="M29" s="107"/>
      <c r="N29" s="121"/>
      <c r="O29" s="121"/>
      <c r="P29" s="70"/>
      <c r="Q29" s="70"/>
      <c r="R29" s="70"/>
      <c r="T29" s="77"/>
      <c r="U29" s="86"/>
    </row>
    <row r="30" spans="2:23" x14ac:dyDescent="0.25">
      <c r="B30" s="76"/>
      <c r="C30" s="50" t="s">
        <v>53</v>
      </c>
      <c r="D30" s="68">
        <v>1150.2</v>
      </c>
      <c r="E30" s="69">
        <v>200</v>
      </c>
      <c r="F30" s="50">
        <v>335</v>
      </c>
      <c r="G30" s="50">
        <v>128</v>
      </c>
      <c r="H30" s="116"/>
      <c r="I30" s="123"/>
      <c r="J30" s="121"/>
      <c r="K30" s="121"/>
      <c r="L30" s="121"/>
      <c r="M30" s="121"/>
      <c r="N30" s="121"/>
      <c r="O30" s="121"/>
      <c r="P30" s="121"/>
      <c r="Q30" s="119"/>
      <c r="R30" s="119"/>
      <c r="S30" s="70"/>
      <c r="T30" s="77"/>
      <c r="U30" s="86"/>
    </row>
    <row r="31" spans="2:23" x14ac:dyDescent="0.25">
      <c r="B31" s="76"/>
      <c r="C31" s="68" t="s">
        <v>47</v>
      </c>
      <c r="D31" s="68">
        <v>1065</v>
      </c>
      <c r="E31" s="69">
        <v>184</v>
      </c>
      <c r="F31" s="68">
        <v>300</v>
      </c>
      <c r="G31" s="68">
        <v>128</v>
      </c>
      <c r="H31" s="116"/>
      <c r="I31" t="s">
        <v>76</v>
      </c>
      <c r="J31"/>
      <c r="K31" s="121"/>
      <c r="L31" s="121"/>
      <c r="M31" s="121"/>
      <c r="N31" s="121"/>
      <c r="O31" s="121"/>
      <c r="P31" s="121"/>
      <c r="Q31" s="120"/>
      <c r="R31" s="120"/>
      <c r="S31" s="70"/>
      <c r="T31" s="77"/>
      <c r="U31" s="86"/>
    </row>
    <row r="32" spans="2:23" x14ac:dyDescent="0.25">
      <c r="B32" s="76"/>
      <c r="C32" s="49"/>
      <c r="D32" s="49"/>
      <c r="E32" s="71"/>
      <c r="F32" s="49"/>
      <c r="G32" s="49"/>
      <c r="H32" s="116"/>
      <c r="I32" s="121" t="s">
        <v>77</v>
      </c>
      <c r="J32" s="121"/>
      <c r="K32" s="121"/>
      <c r="L32" s="121"/>
      <c r="M32" s="121"/>
      <c r="N32" s="121"/>
      <c r="O32" s="121"/>
      <c r="P32" s="121"/>
      <c r="Q32" s="70"/>
      <c r="R32" s="70"/>
      <c r="S32" s="70"/>
      <c r="T32" s="77"/>
      <c r="U32" s="86"/>
    </row>
    <row r="33" spans="2:22" x14ac:dyDescent="0.25">
      <c r="B33" s="76"/>
      <c r="C33" s="119" t="s">
        <v>62</v>
      </c>
      <c r="D33" s="49"/>
      <c r="E33" s="49"/>
      <c r="F33" s="49"/>
      <c r="G33" s="49"/>
      <c r="H33" s="116"/>
      <c r="I33" s="135"/>
      <c r="J33" s="121"/>
      <c r="K33" s="121"/>
      <c r="L33" s="121"/>
      <c r="M33" s="121"/>
      <c r="N33" s="121"/>
      <c r="O33" s="121"/>
      <c r="P33" s="121"/>
      <c r="Q33" s="70"/>
      <c r="R33" s="70"/>
      <c r="S33" s="70"/>
      <c r="T33" s="77"/>
      <c r="U33" s="86"/>
    </row>
    <row r="34" spans="2:22" x14ac:dyDescent="0.25">
      <c r="B34" s="76"/>
      <c r="C34" s="119"/>
      <c r="D34" s="49"/>
      <c r="E34" s="49"/>
      <c r="F34" s="49"/>
      <c r="G34" s="49"/>
      <c r="H34" s="116"/>
      <c r="I34" s="135"/>
      <c r="J34" s="135"/>
      <c r="K34" s="121"/>
      <c r="L34" s="121"/>
      <c r="M34" s="121"/>
      <c r="N34" s="121"/>
      <c r="O34" s="121"/>
      <c r="P34" s="121"/>
      <c r="Q34" s="70"/>
      <c r="R34" s="70"/>
      <c r="S34" s="70"/>
      <c r="T34" s="77"/>
      <c r="U34" s="86"/>
    </row>
    <row r="35" spans="2:22" ht="15.75" thickBot="1" x14ac:dyDescent="0.3">
      <c r="B35" s="78"/>
      <c r="C35" s="79"/>
      <c r="D35" s="79"/>
      <c r="E35" s="79"/>
      <c r="F35" s="79"/>
      <c r="G35" s="79"/>
      <c r="H35" s="117"/>
      <c r="I35" s="117"/>
      <c r="J35" s="134"/>
      <c r="K35" s="114"/>
      <c r="L35" s="114"/>
      <c r="M35" s="114"/>
      <c r="N35" s="114"/>
      <c r="O35" s="114"/>
      <c r="P35" s="114"/>
      <c r="Q35" s="114"/>
      <c r="R35" s="114"/>
      <c r="S35" s="114"/>
      <c r="T35" s="115"/>
      <c r="U35" s="86"/>
    </row>
    <row r="36" spans="2:22" x14ac:dyDescent="0.25">
      <c r="B36" s="82"/>
      <c r="C36" s="82"/>
      <c r="D36" s="82"/>
      <c r="E36" s="82"/>
      <c r="F36" s="82"/>
      <c r="G36" s="82"/>
      <c r="H36" s="118"/>
      <c r="I36" s="38"/>
      <c r="J36" s="38"/>
      <c r="K36" s="38"/>
      <c r="L36" s="38"/>
      <c r="M36" s="38"/>
      <c r="N36" s="38"/>
      <c r="O36" s="38"/>
      <c r="P36" s="38"/>
      <c r="Q36" s="84"/>
      <c r="R36" s="84"/>
      <c r="S36" s="84"/>
      <c r="T36" s="38"/>
      <c r="U36" s="38"/>
      <c r="V36" s="38"/>
    </row>
    <row r="37" spans="2:22" x14ac:dyDescent="0.25">
      <c r="B37" s="82"/>
      <c r="C37" s="82"/>
      <c r="D37" s="82"/>
      <c r="E37" s="82"/>
      <c r="F37" s="82"/>
      <c r="G37" s="82"/>
      <c r="H37" s="118"/>
      <c r="I37" s="38"/>
      <c r="J37" s="38"/>
      <c r="K37" s="131">
        <v>1</v>
      </c>
      <c r="L37" s="131">
        <v>0.04</v>
      </c>
      <c r="M37" s="132">
        <f>$D$8*L37</f>
        <v>58.362000000000009</v>
      </c>
      <c r="N37" s="131"/>
      <c r="O37" s="131"/>
      <c r="P37" s="131"/>
      <c r="Q37" s="131"/>
      <c r="R37" s="131"/>
      <c r="S37" s="131"/>
      <c r="T37" s="38"/>
      <c r="U37" s="38"/>
      <c r="V37" s="38"/>
    </row>
    <row r="38" spans="2:22" x14ac:dyDescent="0.25">
      <c r="B38" s="82"/>
      <c r="C38" s="82"/>
      <c r="D38" s="82"/>
      <c r="E38" s="82"/>
      <c r="F38" s="82"/>
      <c r="G38" s="82"/>
      <c r="H38" s="118"/>
      <c r="I38" s="38"/>
      <c r="J38" s="38"/>
      <c r="K38" s="131">
        <v>2</v>
      </c>
      <c r="L38" s="131">
        <v>0.04</v>
      </c>
      <c r="M38" s="132">
        <f t="shared" ref="M38:M40" si="0">$D$8*L38</f>
        <v>58.362000000000009</v>
      </c>
      <c r="N38" s="131"/>
      <c r="O38" s="131">
        <v>0</v>
      </c>
      <c r="P38" s="131" t="s">
        <v>58</v>
      </c>
      <c r="Q38" s="131"/>
      <c r="R38" s="131"/>
      <c r="S38" s="131">
        <v>1</v>
      </c>
      <c r="T38" s="38"/>
      <c r="U38" s="38"/>
      <c r="V38" s="38"/>
    </row>
    <row r="39" spans="2:22" x14ac:dyDescent="0.25">
      <c r="B39" s="82"/>
      <c r="C39" s="82"/>
      <c r="D39" s="82"/>
      <c r="E39" s="82"/>
      <c r="F39" s="82"/>
      <c r="G39" s="82"/>
      <c r="H39" s="118"/>
      <c r="I39" s="38"/>
      <c r="J39" s="38"/>
      <c r="K39" s="131">
        <v>3</v>
      </c>
      <c r="L39" s="131">
        <v>0.08</v>
      </c>
      <c r="M39" s="132">
        <f t="shared" si="0"/>
        <v>116.72400000000002</v>
      </c>
      <c r="N39" s="131"/>
      <c r="O39" s="131">
        <v>1</v>
      </c>
      <c r="P39" s="131" t="s">
        <v>57</v>
      </c>
      <c r="Q39" s="131"/>
      <c r="R39" s="131"/>
      <c r="S39" s="131">
        <v>1</v>
      </c>
      <c r="T39" s="38"/>
      <c r="U39" s="38"/>
      <c r="V39" s="38"/>
    </row>
    <row r="40" spans="2:22" x14ac:dyDescent="0.25">
      <c r="B40" s="82"/>
      <c r="C40" s="82"/>
      <c r="D40" s="82"/>
      <c r="E40" s="82"/>
      <c r="F40" s="82"/>
      <c r="G40" s="82"/>
      <c r="H40" s="118"/>
      <c r="I40" s="38"/>
      <c r="J40" s="38"/>
      <c r="K40" s="131">
        <v>4</v>
      </c>
      <c r="L40" s="131">
        <v>0.08</v>
      </c>
      <c r="M40" s="132">
        <f t="shared" si="0"/>
        <v>116.72400000000002</v>
      </c>
      <c r="N40" s="131"/>
      <c r="O40" s="131">
        <v>2</v>
      </c>
      <c r="P40" s="131"/>
      <c r="Q40" s="131"/>
      <c r="R40" s="131"/>
      <c r="S40" s="131"/>
      <c r="T40" s="38"/>
      <c r="U40" s="38"/>
      <c r="V40" s="38"/>
    </row>
    <row r="41" spans="2:22" x14ac:dyDescent="0.25">
      <c r="B41" s="82"/>
      <c r="C41" s="82"/>
      <c r="D41" s="82"/>
      <c r="E41" s="82"/>
      <c r="F41" s="82"/>
      <c r="G41" s="82"/>
      <c r="H41" s="118"/>
      <c r="I41" s="38"/>
      <c r="J41" s="38"/>
      <c r="K41" s="131">
        <v>5</v>
      </c>
      <c r="L41" s="131">
        <v>0.12</v>
      </c>
      <c r="M41" s="132">
        <f t="shared" ref="M41:M74" si="1">$D$8*L41</f>
        <v>175.08600000000001</v>
      </c>
      <c r="N41" s="131"/>
      <c r="O41" s="131">
        <v>3</v>
      </c>
      <c r="P41" s="131"/>
      <c r="Q41" s="132"/>
      <c r="R41" s="132"/>
      <c r="S41" s="131"/>
      <c r="T41" s="38"/>
      <c r="U41" s="38"/>
      <c r="V41" s="38"/>
    </row>
    <row r="42" spans="2:22" x14ac:dyDescent="0.25">
      <c r="B42" s="82"/>
      <c r="C42" s="82"/>
      <c r="D42" s="82"/>
      <c r="E42" s="82"/>
      <c r="F42" s="82"/>
      <c r="G42" s="82"/>
      <c r="H42" s="82"/>
      <c r="I42" s="38"/>
      <c r="J42" s="38"/>
      <c r="K42" s="131">
        <v>6</v>
      </c>
      <c r="L42" s="131">
        <v>0.12</v>
      </c>
      <c r="M42" s="132">
        <f t="shared" si="1"/>
        <v>175.08600000000001</v>
      </c>
      <c r="N42" s="131"/>
      <c r="O42" s="131">
        <v>4</v>
      </c>
      <c r="P42" s="131"/>
      <c r="Q42" s="131"/>
      <c r="R42" s="131"/>
      <c r="S42" s="131"/>
      <c r="T42" s="38"/>
      <c r="U42" s="38"/>
      <c r="V42" s="38"/>
    </row>
    <row r="43" spans="2:22" x14ac:dyDescent="0.25">
      <c r="B43" s="82"/>
      <c r="C43" s="82"/>
      <c r="D43" s="82"/>
      <c r="E43" s="82"/>
      <c r="F43" s="82"/>
      <c r="G43" s="82"/>
      <c r="H43" s="82"/>
      <c r="I43" s="38"/>
      <c r="J43" s="38"/>
      <c r="K43" s="131">
        <v>7</v>
      </c>
      <c r="L43" s="131">
        <v>0.16</v>
      </c>
      <c r="M43" s="132">
        <f t="shared" si="1"/>
        <v>233.44800000000004</v>
      </c>
      <c r="N43" s="131"/>
      <c r="O43" s="131"/>
      <c r="P43" s="131"/>
      <c r="Q43" s="131"/>
      <c r="R43" s="131"/>
      <c r="S43" s="131"/>
      <c r="T43" s="38"/>
      <c r="U43" s="38"/>
      <c r="V43" s="38"/>
    </row>
    <row r="44" spans="2:22" x14ac:dyDescent="0.25">
      <c r="B44" s="82"/>
      <c r="C44" s="82"/>
      <c r="D44" s="82"/>
      <c r="E44" s="82"/>
      <c r="F44" s="82"/>
      <c r="G44" s="82"/>
      <c r="H44" s="82"/>
      <c r="I44" s="38"/>
      <c r="J44" s="38"/>
      <c r="K44" s="131">
        <v>8</v>
      </c>
      <c r="L44" s="131">
        <v>0.16</v>
      </c>
      <c r="M44" s="132">
        <f t="shared" si="1"/>
        <v>233.44800000000004</v>
      </c>
      <c r="N44" s="131"/>
      <c r="O44" s="133">
        <v>3</v>
      </c>
      <c r="P44" s="131"/>
      <c r="Q44" s="131"/>
      <c r="R44" s="131"/>
      <c r="S44" s="133">
        <v>1</v>
      </c>
      <c r="T44" s="38"/>
      <c r="U44" s="38"/>
      <c r="V44" s="38"/>
    </row>
    <row r="45" spans="2:22" x14ac:dyDescent="0.25">
      <c r="B45" s="82"/>
      <c r="C45" s="82"/>
      <c r="D45" s="82"/>
      <c r="E45" s="82"/>
      <c r="F45" s="82"/>
      <c r="G45" s="82"/>
      <c r="H45" s="82"/>
      <c r="I45" s="38"/>
      <c r="J45" s="38"/>
      <c r="K45" s="83">
        <v>9</v>
      </c>
      <c r="L45" s="83">
        <v>0.2</v>
      </c>
      <c r="M45" s="130">
        <f t="shared" si="1"/>
        <v>291.81000000000006</v>
      </c>
      <c r="N45" s="83"/>
      <c r="O45" s="83"/>
      <c r="P45" s="83"/>
      <c r="Q45" s="83"/>
      <c r="R45" s="83"/>
      <c r="S45" s="131"/>
      <c r="T45" s="38"/>
      <c r="U45" s="38"/>
      <c r="V45" s="38"/>
    </row>
    <row r="46" spans="2:22" x14ac:dyDescent="0.25">
      <c r="B46" s="82"/>
      <c r="C46" s="82"/>
      <c r="D46" s="82"/>
      <c r="E46" s="82"/>
      <c r="F46" s="82"/>
      <c r="G46" s="82"/>
      <c r="H46" s="82"/>
      <c r="I46" s="38"/>
      <c r="J46" s="38"/>
      <c r="K46" s="83">
        <v>10</v>
      </c>
      <c r="L46" s="83">
        <v>0.2</v>
      </c>
      <c r="M46" s="130">
        <f t="shared" si="1"/>
        <v>291.81000000000006</v>
      </c>
      <c r="N46" s="83"/>
      <c r="O46" s="83"/>
      <c r="P46" s="83"/>
      <c r="Q46" s="83"/>
      <c r="R46" s="83"/>
      <c r="S46" s="83"/>
      <c r="T46" s="38"/>
      <c r="U46" s="38"/>
      <c r="V46" s="38"/>
    </row>
    <row r="47" spans="2:22" x14ac:dyDescent="0.25">
      <c r="B47" s="82"/>
      <c r="C47" s="82"/>
      <c r="D47" s="82"/>
      <c r="E47" s="82"/>
      <c r="F47" s="82"/>
      <c r="G47" s="82"/>
      <c r="H47" s="82"/>
      <c r="I47" s="38"/>
      <c r="J47" s="38"/>
      <c r="K47" s="83">
        <v>11</v>
      </c>
      <c r="L47" s="83">
        <v>0.24</v>
      </c>
      <c r="M47" s="130">
        <f t="shared" si="1"/>
        <v>350.17200000000003</v>
      </c>
      <c r="N47" s="83"/>
      <c r="O47" s="83"/>
      <c r="P47" s="83"/>
      <c r="Q47" s="83"/>
      <c r="R47" s="83"/>
      <c r="S47" s="83"/>
      <c r="T47" s="38"/>
      <c r="U47" s="38"/>
      <c r="V47" s="38"/>
    </row>
    <row r="48" spans="2:22" x14ac:dyDescent="0.25">
      <c r="B48" s="82"/>
      <c r="C48" s="82"/>
      <c r="D48" s="82"/>
      <c r="E48" s="82"/>
      <c r="F48" s="82"/>
      <c r="G48" s="82"/>
      <c r="H48" s="82"/>
      <c r="I48" s="38"/>
      <c r="J48" s="38"/>
      <c r="K48" s="83">
        <v>12</v>
      </c>
      <c r="L48" s="83">
        <v>0.24</v>
      </c>
      <c r="M48" s="130">
        <f t="shared" si="1"/>
        <v>350.17200000000003</v>
      </c>
      <c r="N48" s="83"/>
      <c r="O48" s="83"/>
      <c r="P48" s="83"/>
      <c r="Q48" s="83"/>
      <c r="R48" s="83"/>
      <c r="S48" s="83"/>
      <c r="T48" s="38"/>
      <c r="U48" s="38"/>
      <c r="V48" s="38"/>
    </row>
    <row r="49" spans="2:22" x14ac:dyDescent="0.25">
      <c r="B49" s="82"/>
      <c r="C49" s="82"/>
      <c r="D49" s="82"/>
      <c r="E49" s="82"/>
      <c r="F49" s="82"/>
      <c r="G49" s="82"/>
      <c r="H49" s="82"/>
      <c r="I49" s="38"/>
      <c r="J49" s="38"/>
      <c r="K49" s="83">
        <v>13</v>
      </c>
      <c r="L49" s="83">
        <v>0.28000000000000003</v>
      </c>
      <c r="M49" s="130">
        <f t="shared" si="1"/>
        <v>408.53400000000011</v>
      </c>
      <c r="N49" s="83"/>
      <c r="O49" s="83"/>
      <c r="P49" s="83"/>
      <c r="Q49" s="83"/>
      <c r="R49" s="83"/>
      <c r="S49" s="83"/>
      <c r="T49" s="38"/>
      <c r="U49" s="38"/>
      <c r="V49" s="38"/>
    </row>
    <row r="50" spans="2:22" x14ac:dyDescent="0.25">
      <c r="B50" s="82"/>
      <c r="C50" s="82"/>
      <c r="D50" s="82"/>
      <c r="E50" s="82"/>
      <c r="F50" s="82"/>
      <c r="G50" s="82"/>
      <c r="H50" s="82"/>
      <c r="I50" s="38"/>
      <c r="J50" s="38"/>
      <c r="K50" s="83">
        <v>14</v>
      </c>
      <c r="L50" s="83">
        <v>0.28000000000000003</v>
      </c>
      <c r="M50" s="130">
        <f t="shared" si="1"/>
        <v>408.53400000000011</v>
      </c>
      <c r="N50" s="83"/>
      <c r="O50" s="83"/>
      <c r="P50" s="83"/>
      <c r="Q50" s="83"/>
      <c r="R50" s="83"/>
      <c r="S50" s="83"/>
      <c r="T50" s="38"/>
      <c r="U50" s="38"/>
      <c r="V50" s="38"/>
    </row>
    <row r="51" spans="2:22" x14ac:dyDescent="0.25">
      <c r="B51" s="82"/>
      <c r="C51" s="82"/>
      <c r="D51" s="82"/>
      <c r="E51" s="82"/>
      <c r="F51" s="82"/>
      <c r="G51" s="82"/>
      <c r="H51" s="82"/>
      <c r="I51" s="38"/>
      <c r="J51" s="38"/>
      <c r="K51" s="83">
        <v>15</v>
      </c>
      <c r="L51" s="83">
        <v>0.32</v>
      </c>
      <c r="M51" s="130">
        <f t="shared" si="1"/>
        <v>466.89600000000007</v>
      </c>
      <c r="N51" s="83"/>
      <c r="O51" s="83"/>
      <c r="P51" s="83"/>
      <c r="Q51" s="83"/>
      <c r="R51" s="83"/>
      <c r="S51" s="83"/>
      <c r="T51" s="38"/>
      <c r="U51" s="38"/>
      <c r="V51" s="38"/>
    </row>
    <row r="52" spans="2:22" x14ac:dyDescent="0.25">
      <c r="B52" s="82"/>
      <c r="C52" s="82"/>
      <c r="D52" s="82"/>
      <c r="E52" s="82"/>
      <c r="F52" s="82"/>
      <c r="G52" s="82"/>
      <c r="H52" s="82"/>
      <c r="I52" s="38"/>
      <c r="J52" s="38"/>
      <c r="K52" s="83">
        <v>16</v>
      </c>
      <c r="L52" s="83">
        <v>0.32</v>
      </c>
      <c r="M52" s="130">
        <f t="shared" si="1"/>
        <v>466.89600000000007</v>
      </c>
      <c r="N52" s="83"/>
      <c r="O52" s="83"/>
      <c r="P52" s="83"/>
      <c r="Q52" s="83"/>
      <c r="R52" s="83"/>
      <c r="S52" s="83"/>
      <c r="T52" s="38"/>
      <c r="U52" s="38"/>
      <c r="V52" s="38"/>
    </row>
    <row r="53" spans="2:22" x14ac:dyDescent="0.25">
      <c r="B53" s="82"/>
      <c r="C53" s="82"/>
      <c r="D53" s="82"/>
      <c r="E53" s="82"/>
      <c r="F53" s="82"/>
      <c r="G53" s="82"/>
      <c r="H53" s="82"/>
      <c r="I53" s="38"/>
      <c r="J53" s="38"/>
      <c r="K53" s="83">
        <v>17</v>
      </c>
      <c r="L53" s="83">
        <v>0.36</v>
      </c>
      <c r="M53" s="130">
        <f t="shared" si="1"/>
        <v>525.25800000000004</v>
      </c>
      <c r="N53" s="83"/>
      <c r="O53" s="83"/>
      <c r="P53" s="83"/>
      <c r="Q53" s="83"/>
      <c r="R53" s="83"/>
      <c r="S53" s="83"/>
      <c r="T53" s="38"/>
      <c r="U53" s="38"/>
      <c r="V53" s="38"/>
    </row>
    <row r="54" spans="2:22" x14ac:dyDescent="0.25">
      <c r="B54" s="82"/>
      <c r="C54" s="82"/>
      <c r="D54" s="82"/>
      <c r="E54" s="82"/>
      <c r="F54" s="82"/>
      <c r="G54" s="82"/>
      <c r="H54" s="82"/>
      <c r="I54" s="38"/>
      <c r="J54" s="38"/>
      <c r="K54" s="83">
        <v>18</v>
      </c>
      <c r="L54" s="83">
        <v>0.36</v>
      </c>
      <c r="M54" s="130">
        <f t="shared" si="1"/>
        <v>525.25800000000004</v>
      </c>
      <c r="N54" s="83"/>
      <c r="O54" s="83"/>
      <c r="P54" s="83"/>
      <c r="Q54" s="83"/>
      <c r="R54" s="83"/>
      <c r="S54" s="83"/>
      <c r="T54" s="38"/>
      <c r="U54" s="38"/>
      <c r="V54" s="38"/>
    </row>
    <row r="55" spans="2:22" x14ac:dyDescent="0.25">
      <c r="B55" s="82"/>
      <c r="C55" s="82"/>
      <c r="D55" s="82"/>
      <c r="E55" s="82"/>
      <c r="F55" s="82"/>
      <c r="G55" s="82"/>
      <c r="H55" s="82"/>
      <c r="I55" s="38"/>
      <c r="J55" s="38"/>
      <c r="K55" s="83">
        <v>19</v>
      </c>
      <c r="L55" s="83">
        <v>0.4</v>
      </c>
      <c r="M55" s="130">
        <f t="shared" si="1"/>
        <v>583.62000000000012</v>
      </c>
      <c r="N55" s="83"/>
      <c r="O55" s="83"/>
      <c r="P55" s="83"/>
      <c r="Q55" s="83"/>
      <c r="R55" s="83"/>
      <c r="S55" s="83"/>
      <c r="T55" s="38"/>
      <c r="U55" s="38"/>
      <c r="V55" s="38"/>
    </row>
    <row r="56" spans="2:22" x14ac:dyDescent="0.25">
      <c r="B56" s="82"/>
      <c r="C56" s="82"/>
      <c r="D56" s="82"/>
      <c r="E56" s="82"/>
      <c r="F56" s="82"/>
      <c r="G56" s="82"/>
      <c r="H56" s="82"/>
      <c r="I56" s="38"/>
      <c r="J56" s="38"/>
      <c r="K56" s="83">
        <v>20</v>
      </c>
      <c r="L56" s="83">
        <v>0.4</v>
      </c>
      <c r="M56" s="130">
        <f t="shared" si="1"/>
        <v>583.62000000000012</v>
      </c>
      <c r="N56" s="83"/>
      <c r="O56" s="83"/>
      <c r="P56" s="83"/>
      <c r="Q56" s="83"/>
      <c r="R56" s="83"/>
      <c r="S56" s="83"/>
      <c r="T56" s="38"/>
      <c r="U56" s="38"/>
      <c r="V56" s="38"/>
    </row>
    <row r="57" spans="2:22" x14ac:dyDescent="0.25">
      <c r="B57" s="82"/>
      <c r="C57" s="82"/>
      <c r="D57" s="82"/>
      <c r="E57" s="82"/>
      <c r="F57" s="82"/>
      <c r="G57" s="82"/>
      <c r="H57" s="82"/>
      <c r="I57" s="38"/>
      <c r="J57" s="38"/>
      <c r="K57" s="83">
        <v>21</v>
      </c>
      <c r="L57" s="83">
        <v>0.44</v>
      </c>
      <c r="M57" s="130">
        <f t="shared" si="1"/>
        <v>641.98200000000008</v>
      </c>
      <c r="N57" s="83"/>
      <c r="O57" s="83"/>
      <c r="P57" s="83"/>
      <c r="Q57" s="83"/>
      <c r="R57" s="83"/>
      <c r="S57" s="83"/>
      <c r="T57" s="38"/>
      <c r="U57" s="38"/>
      <c r="V57" s="38"/>
    </row>
    <row r="58" spans="2:22" x14ac:dyDescent="0.25">
      <c r="B58" s="82"/>
      <c r="C58" s="82"/>
      <c r="D58" s="82"/>
      <c r="E58" s="82"/>
      <c r="F58" s="82"/>
      <c r="G58" s="82"/>
      <c r="H58" s="82"/>
      <c r="I58" s="38"/>
      <c r="J58" s="38"/>
      <c r="K58" s="83">
        <v>22</v>
      </c>
      <c r="L58" s="83">
        <v>0.44</v>
      </c>
      <c r="M58" s="130">
        <f t="shared" si="1"/>
        <v>641.98200000000008</v>
      </c>
      <c r="N58" s="83"/>
      <c r="O58" s="83"/>
      <c r="P58" s="83"/>
      <c r="Q58" s="83"/>
      <c r="R58" s="83"/>
      <c r="S58" s="83"/>
      <c r="T58" s="38"/>
      <c r="U58" s="38"/>
      <c r="V58" s="38"/>
    </row>
    <row r="59" spans="2:22" x14ac:dyDescent="0.25">
      <c r="B59" s="82"/>
      <c r="C59" s="82"/>
      <c r="D59" s="82"/>
      <c r="E59" s="82"/>
      <c r="F59" s="82"/>
      <c r="G59" s="82"/>
      <c r="H59" s="82"/>
      <c r="I59" s="38"/>
      <c r="J59" s="38"/>
      <c r="K59" s="83">
        <v>23</v>
      </c>
      <c r="L59" s="83">
        <v>0.48</v>
      </c>
      <c r="M59" s="130">
        <f t="shared" si="1"/>
        <v>700.34400000000005</v>
      </c>
      <c r="N59" s="83"/>
      <c r="O59" s="83"/>
      <c r="P59" s="83"/>
      <c r="Q59" s="83"/>
      <c r="R59" s="83"/>
      <c r="S59" s="83"/>
      <c r="T59" s="38"/>
      <c r="U59" s="38"/>
      <c r="V59" s="38"/>
    </row>
    <row r="60" spans="2:22" x14ac:dyDescent="0.25">
      <c r="B60" s="82"/>
      <c r="C60" s="82"/>
      <c r="D60" s="82"/>
      <c r="E60" s="82"/>
      <c r="F60" s="82"/>
      <c r="G60" s="82"/>
      <c r="H60" s="82"/>
      <c r="I60" s="38"/>
      <c r="J60" s="38"/>
      <c r="K60" s="83">
        <v>24</v>
      </c>
      <c r="L60" s="83">
        <v>0.48</v>
      </c>
      <c r="M60" s="130">
        <f t="shared" si="1"/>
        <v>700.34400000000005</v>
      </c>
      <c r="N60" s="83"/>
      <c r="O60" s="83"/>
      <c r="P60" s="83"/>
      <c r="Q60" s="83"/>
      <c r="R60" s="83"/>
      <c r="S60" s="83"/>
      <c r="T60" s="38"/>
      <c r="U60" s="38"/>
      <c r="V60" s="38"/>
    </row>
    <row r="61" spans="2:22" x14ac:dyDescent="0.25">
      <c r="B61" s="82"/>
      <c r="C61" s="82"/>
      <c r="D61" s="82"/>
      <c r="E61" s="82"/>
      <c r="F61" s="82"/>
      <c r="G61" s="82"/>
      <c r="H61" s="82"/>
      <c r="I61" s="38"/>
      <c r="J61" s="38"/>
      <c r="K61" s="83">
        <v>25</v>
      </c>
      <c r="L61" s="83">
        <v>0.52</v>
      </c>
      <c r="M61" s="130">
        <f t="shared" si="1"/>
        <v>758.70600000000013</v>
      </c>
      <c r="N61" s="83"/>
      <c r="O61" s="83"/>
      <c r="P61" s="83"/>
      <c r="Q61" s="83"/>
      <c r="R61" s="83"/>
      <c r="S61" s="83"/>
      <c r="T61" s="38"/>
      <c r="U61" s="38"/>
      <c r="V61" s="38"/>
    </row>
    <row r="62" spans="2:22" x14ac:dyDescent="0.25">
      <c r="B62" s="82"/>
      <c r="C62" s="82"/>
      <c r="D62" s="82"/>
      <c r="E62" s="82"/>
      <c r="F62" s="82"/>
      <c r="G62" s="82"/>
      <c r="H62" s="82"/>
      <c r="I62" s="38"/>
      <c r="J62" s="38"/>
      <c r="K62" s="83">
        <v>26</v>
      </c>
      <c r="L62" s="83">
        <v>0.52</v>
      </c>
      <c r="M62" s="130">
        <f t="shared" si="1"/>
        <v>758.70600000000013</v>
      </c>
      <c r="N62" s="83"/>
      <c r="O62" s="83"/>
      <c r="P62" s="83"/>
      <c r="Q62" s="83"/>
      <c r="R62" s="83"/>
      <c r="S62" s="83"/>
      <c r="T62" s="38"/>
      <c r="U62" s="38"/>
      <c r="V62" s="38"/>
    </row>
    <row r="63" spans="2:22" x14ac:dyDescent="0.25">
      <c r="B63" s="82"/>
      <c r="C63" s="82"/>
      <c r="D63" s="82"/>
      <c r="E63" s="82"/>
      <c r="F63" s="82"/>
      <c r="G63" s="82"/>
      <c r="H63" s="82"/>
      <c r="I63" s="38"/>
      <c r="J63" s="38"/>
      <c r="K63" s="83">
        <v>27</v>
      </c>
      <c r="L63" s="83">
        <v>0.56000000000000005</v>
      </c>
      <c r="M63" s="130">
        <f t="shared" si="1"/>
        <v>817.06800000000021</v>
      </c>
      <c r="N63" s="83"/>
      <c r="O63" s="83"/>
      <c r="P63" s="83"/>
      <c r="Q63" s="83"/>
      <c r="R63" s="83"/>
      <c r="S63" s="83"/>
      <c r="T63" s="38"/>
      <c r="U63" s="38"/>
      <c r="V63" s="38"/>
    </row>
    <row r="64" spans="2:22" x14ac:dyDescent="0.25">
      <c r="B64" s="82"/>
      <c r="C64" s="82"/>
      <c r="D64" s="82"/>
      <c r="E64" s="82"/>
      <c r="F64" s="82"/>
      <c r="G64" s="82"/>
      <c r="H64" s="82"/>
      <c r="K64" s="83">
        <v>28</v>
      </c>
      <c r="L64" s="83">
        <v>0.56000000000000005</v>
      </c>
      <c r="M64" s="130">
        <f t="shared" si="1"/>
        <v>817.06800000000021</v>
      </c>
      <c r="N64" s="83"/>
      <c r="O64" s="83"/>
      <c r="P64" s="83"/>
      <c r="Q64" s="83"/>
      <c r="R64" s="83"/>
      <c r="S64" s="83"/>
    </row>
    <row r="65" spans="2:19" x14ac:dyDescent="0.25">
      <c r="B65" s="82"/>
      <c r="C65" s="82"/>
      <c r="D65" s="82"/>
      <c r="E65" s="82"/>
      <c r="F65" s="82"/>
      <c r="G65" s="82"/>
      <c r="H65" s="82"/>
      <c r="K65" s="83">
        <v>29</v>
      </c>
      <c r="L65" s="83">
        <v>0.6</v>
      </c>
      <c r="M65" s="130">
        <f t="shared" si="1"/>
        <v>875.43000000000006</v>
      </c>
      <c r="N65" s="83"/>
      <c r="O65" s="83"/>
      <c r="P65" s="83"/>
      <c r="Q65" s="83"/>
      <c r="R65" s="83"/>
      <c r="S65" s="83"/>
    </row>
    <row r="66" spans="2:19" x14ac:dyDescent="0.25">
      <c r="B66" s="82"/>
      <c r="C66" s="82"/>
      <c r="D66" s="82"/>
      <c r="E66" s="82"/>
      <c r="F66" s="82"/>
      <c r="G66" s="82"/>
      <c r="H66" s="82"/>
      <c r="I66" s="118"/>
      <c r="J66" s="118"/>
      <c r="K66" s="83">
        <v>30</v>
      </c>
      <c r="L66" s="83">
        <v>0.6</v>
      </c>
      <c r="M66" s="130">
        <f t="shared" si="1"/>
        <v>875.43000000000006</v>
      </c>
      <c r="N66" s="83"/>
      <c r="O66" s="83"/>
      <c r="P66" s="83"/>
      <c r="Q66" s="83"/>
      <c r="R66" s="83"/>
      <c r="S66" s="83"/>
    </row>
    <row r="67" spans="2:19" x14ac:dyDescent="0.25">
      <c r="B67" s="82"/>
      <c r="C67" s="82"/>
      <c r="D67" s="82"/>
      <c r="E67" s="82"/>
      <c r="F67" s="82"/>
      <c r="G67" s="82"/>
      <c r="H67" s="82"/>
      <c r="I67" s="118"/>
      <c r="J67" s="118"/>
      <c r="K67" s="83">
        <v>31</v>
      </c>
      <c r="L67" s="83">
        <v>0.6</v>
      </c>
      <c r="M67" s="130">
        <f t="shared" si="1"/>
        <v>875.43000000000006</v>
      </c>
      <c r="N67" s="83"/>
      <c r="O67" s="83"/>
      <c r="P67" s="83"/>
      <c r="Q67" s="83"/>
      <c r="R67" s="83"/>
      <c r="S67" s="83"/>
    </row>
    <row r="68" spans="2:19" x14ac:dyDescent="0.25">
      <c r="B68" s="82"/>
      <c r="C68" s="82"/>
      <c r="D68" s="82"/>
      <c r="E68" s="82"/>
      <c r="F68" s="82"/>
      <c r="G68" s="82"/>
      <c r="H68" s="82"/>
      <c r="I68" s="118"/>
      <c r="J68" s="118"/>
      <c r="K68" s="83">
        <v>32</v>
      </c>
      <c r="L68" s="83">
        <v>0.6</v>
      </c>
      <c r="M68" s="130">
        <f t="shared" si="1"/>
        <v>875.43000000000006</v>
      </c>
      <c r="N68" s="83"/>
      <c r="O68" s="83"/>
      <c r="P68" s="83"/>
      <c r="Q68" s="83"/>
      <c r="R68" s="83"/>
      <c r="S68" s="83"/>
    </row>
    <row r="69" spans="2:19" x14ac:dyDescent="0.25">
      <c r="B69" s="82"/>
      <c r="C69" s="82"/>
      <c r="D69" s="82"/>
      <c r="E69" s="82"/>
      <c r="F69" s="82"/>
      <c r="G69" s="82"/>
      <c r="H69" s="82"/>
      <c r="I69" s="118"/>
      <c r="J69" s="118"/>
      <c r="K69" s="83">
        <v>33</v>
      </c>
      <c r="L69" s="83">
        <v>0.6</v>
      </c>
      <c r="M69" s="130">
        <f t="shared" si="1"/>
        <v>875.43000000000006</v>
      </c>
      <c r="N69" s="83"/>
      <c r="O69" s="83"/>
      <c r="P69" s="83"/>
      <c r="Q69" s="83"/>
      <c r="R69" s="83"/>
      <c r="S69" s="83"/>
    </row>
    <row r="70" spans="2:19" x14ac:dyDescent="0.25">
      <c r="B70" s="82"/>
      <c r="C70" s="82"/>
      <c r="D70" s="82"/>
      <c r="E70" s="82"/>
      <c r="F70" s="82"/>
      <c r="G70" s="82"/>
      <c r="H70" s="82"/>
      <c r="I70" s="118"/>
      <c r="J70" s="118"/>
      <c r="K70" s="83">
        <v>34</v>
      </c>
      <c r="L70" s="83">
        <v>0.6</v>
      </c>
      <c r="M70" s="130">
        <f t="shared" si="1"/>
        <v>875.43000000000006</v>
      </c>
      <c r="N70" s="83"/>
      <c r="O70" s="83"/>
      <c r="P70" s="83"/>
      <c r="Q70" s="83"/>
      <c r="R70" s="83"/>
      <c r="S70" s="83"/>
    </row>
    <row r="71" spans="2:19" x14ac:dyDescent="0.25">
      <c r="B71" s="82"/>
      <c r="C71" s="82"/>
      <c r="D71" s="82"/>
      <c r="E71" s="82"/>
      <c r="F71" s="82"/>
      <c r="G71" s="82"/>
      <c r="H71" s="82"/>
      <c r="I71" s="118"/>
      <c r="J71" s="118"/>
      <c r="K71" s="83">
        <v>35</v>
      </c>
      <c r="L71" s="83">
        <v>0.6</v>
      </c>
      <c r="M71" s="130">
        <f t="shared" si="1"/>
        <v>875.43000000000006</v>
      </c>
      <c r="N71" s="83"/>
      <c r="O71" s="83"/>
      <c r="P71" s="83"/>
      <c r="Q71" s="83"/>
      <c r="R71" s="83"/>
      <c r="S71" s="83"/>
    </row>
    <row r="72" spans="2:19" x14ac:dyDescent="0.25">
      <c r="B72" s="82"/>
      <c r="C72" s="82"/>
      <c r="D72" s="82"/>
      <c r="E72" s="82"/>
      <c r="F72" s="82"/>
      <c r="G72" s="82"/>
      <c r="H72" s="82"/>
      <c r="I72" s="118"/>
      <c r="J72" s="118"/>
      <c r="K72" s="83">
        <v>36</v>
      </c>
      <c r="L72" s="83">
        <v>0.6</v>
      </c>
      <c r="M72" s="130">
        <f t="shared" si="1"/>
        <v>875.43000000000006</v>
      </c>
      <c r="N72" s="83"/>
      <c r="O72" s="83"/>
      <c r="P72" s="83"/>
      <c r="Q72" s="83"/>
      <c r="R72" s="83"/>
      <c r="S72" s="83"/>
    </row>
    <row r="73" spans="2:19" x14ac:dyDescent="0.25">
      <c r="B73" s="82"/>
      <c r="C73" s="82"/>
      <c r="D73" s="82"/>
      <c r="E73" s="82"/>
      <c r="F73" s="82"/>
      <c r="G73" s="82"/>
      <c r="H73" s="82"/>
      <c r="I73" s="118"/>
      <c r="J73" s="118"/>
      <c r="K73" s="83">
        <v>37</v>
      </c>
      <c r="L73" s="83">
        <v>0.6</v>
      </c>
      <c r="M73" s="130">
        <f t="shared" si="1"/>
        <v>875.43000000000006</v>
      </c>
      <c r="N73" s="83"/>
      <c r="O73" s="83"/>
      <c r="P73" s="83"/>
      <c r="Q73" s="83"/>
      <c r="R73" s="83"/>
      <c r="S73" s="83"/>
    </row>
    <row r="74" spans="2:19" x14ac:dyDescent="0.25">
      <c r="B74" s="82"/>
      <c r="C74" s="82"/>
      <c r="D74" s="82"/>
      <c r="E74" s="82"/>
      <c r="F74" s="82"/>
      <c r="G74" s="82"/>
      <c r="H74" s="82"/>
      <c r="I74" s="118"/>
      <c r="J74" s="118"/>
      <c r="K74" s="83">
        <v>38</v>
      </c>
      <c r="L74" s="83">
        <v>0.6</v>
      </c>
      <c r="M74" s="130">
        <f t="shared" si="1"/>
        <v>875.43000000000006</v>
      </c>
      <c r="N74" s="83"/>
      <c r="O74" s="83"/>
      <c r="P74" s="83"/>
      <c r="Q74" s="83"/>
      <c r="R74" s="83"/>
      <c r="S74" s="83"/>
    </row>
    <row r="75" spans="2:19" x14ac:dyDescent="0.25">
      <c r="B75" s="82"/>
      <c r="C75" s="82"/>
      <c r="D75" s="82"/>
      <c r="E75" s="82"/>
      <c r="F75" s="82"/>
      <c r="G75" s="82"/>
      <c r="H75" s="82"/>
      <c r="I75" s="118"/>
      <c r="J75" s="118"/>
      <c r="K75" s="84"/>
      <c r="L75" s="84"/>
      <c r="M75" s="84"/>
      <c r="N75" s="118"/>
      <c r="O75" s="118"/>
      <c r="P75" s="82"/>
      <c r="Q75" s="82"/>
      <c r="R75" s="82"/>
      <c r="S75" s="82"/>
    </row>
    <row r="76" spans="2:19" x14ac:dyDescent="0.25">
      <c r="B76" s="82"/>
      <c r="C76" s="82"/>
      <c r="D76" s="82"/>
      <c r="E76" s="82"/>
      <c r="F76" s="82"/>
      <c r="G76" s="82"/>
      <c r="H76" s="82"/>
      <c r="I76" s="118"/>
      <c r="J76" s="118"/>
      <c r="K76" s="84"/>
      <c r="L76" s="84"/>
      <c r="M76" s="84"/>
      <c r="N76" s="118"/>
      <c r="O76" s="118"/>
      <c r="P76" s="82"/>
      <c r="Q76" s="82"/>
      <c r="R76" s="82"/>
      <c r="S76" s="82"/>
    </row>
    <row r="77" spans="2:19" x14ac:dyDescent="0.25">
      <c r="B77" s="82"/>
      <c r="C77" s="82"/>
      <c r="D77" s="82"/>
      <c r="E77" s="82"/>
      <c r="F77" s="82"/>
      <c r="G77" s="82"/>
      <c r="H77" s="82"/>
      <c r="I77" s="118"/>
      <c r="J77" s="118"/>
      <c r="K77" s="84"/>
      <c r="L77" s="84"/>
      <c r="M77" s="84"/>
      <c r="N77" s="118"/>
      <c r="O77" s="118"/>
      <c r="P77" s="82"/>
      <c r="Q77" s="82"/>
      <c r="R77" s="82"/>
      <c r="S77" s="82"/>
    </row>
    <row r="78" spans="2:19" x14ac:dyDescent="0.25">
      <c r="B78" s="82"/>
      <c r="C78" s="82"/>
      <c r="D78" s="82"/>
      <c r="E78" s="82"/>
      <c r="F78" s="82"/>
      <c r="G78" s="82"/>
      <c r="H78" s="82"/>
      <c r="I78" s="118"/>
      <c r="J78" s="118"/>
      <c r="K78" s="84"/>
      <c r="L78" s="84"/>
      <c r="M78" s="84"/>
      <c r="N78" s="118"/>
      <c r="O78" s="118"/>
      <c r="P78" s="82"/>
      <c r="Q78" s="82"/>
      <c r="R78" s="82"/>
      <c r="S78" s="82"/>
    </row>
    <row r="79" spans="2:19" x14ac:dyDescent="0.25">
      <c r="B79" s="82"/>
      <c r="C79" s="82"/>
      <c r="D79" s="82"/>
      <c r="E79" s="82"/>
      <c r="F79" s="82"/>
      <c r="G79" s="82"/>
      <c r="H79" s="82"/>
      <c r="I79" s="118"/>
      <c r="J79" s="118"/>
      <c r="K79" s="84"/>
      <c r="L79" s="84"/>
      <c r="M79" s="84"/>
      <c r="N79" s="118"/>
      <c r="O79" s="118"/>
      <c r="P79" s="82"/>
      <c r="Q79" s="82"/>
      <c r="R79" s="82"/>
      <c r="S79" s="82"/>
    </row>
    <row r="80" spans="2:19" x14ac:dyDescent="0.25">
      <c r="B80" s="82"/>
      <c r="C80" s="82"/>
      <c r="D80" s="82"/>
      <c r="E80" s="82"/>
      <c r="F80" s="82"/>
      <c r="G80" s="82"/>
      <c r="H80" s="82"/>
      <c r="I80" s="118"/>
      <c r="J80" s="118"/>
      <c r="K80" s="84"/>
      <c r="L80" s="84"/>
      <c r="M80" s="84"/>
      <c r="N80" s="118"/>
      <c r="O80" s="118"/>
      <c r="P80" s="82"/>
      <c r="Q80" s="82"/>
      <c r="R80" s="82"/>
      <c r="S80" s="82"/>
    </row>
    <row r="81" spans="2:19" x14ac:dyDescent="0.25">
      <c r="B81" s="82"/>
      <c r="C81" s="82"/>
      <c r="D81" s="82"/>
      <c r="E81" s="82"/>
      <c r="F81" s="82"/>
      <c r="G81" s="82"/>
      <c r="H81" s="82"/>
      <c r="I81" s="118"/>
      <c r="J81" s="118"/>
      <c r="K81" s="84"/>
      <c r="L81" s="84"/>
      <c r="M81" s="84"/>
      <c r="N81" s="118"/>
      <c r="O81" s="118"/>
      <c r="P81" s="82"/>
      <c r="Q81" s="82"/>
      <c r="R81" s="82"/>
      <c r="S81" s="82"/>
    </row>
    <row r="82" spans="2:19" x14ac:dyDescent="0.25">
      <c r="B82" s="82"/>
      <c r="C82" s="82"/>
      <c r="D82" s="82"/>
      <c r="E82" s="82"/>
      <c r="F82" s="82"/>
      <c r="G82" s="82"/>
      <c r="H82" s="82"/>
      <c r="I82" s="118"/>
      <c r="J82" s="118"/>
      <c r="K82" s="84"/>
      <c r="L82" s="84"/>
      <c r="M82" s="84"/>
      <c r="N82" s="118"/>
      <c r="O82" s="118"/>
      <c r="P82" s="82"/>
      <c r="Q82" s="82"/>
      <c r="R82" s="82"/>
      <c r="S82" s="82"/>
    </row>
    <row r="83" spans="2:19" x14ac:dyDescent="0.25">
      <c r="B83" s="82"/>
      <c r="C83" s="82"/>
      <c r="D83" s="82"/>
      <c r="E83" s="82"/>
      <c r="F83" s="82"/>
      <c r="G83" s="82"/>
      <c r="H83" s="82"/>
      <c r="I83" s="118"/>
      <c r="J83" s="118"/>
      <c r="K83" s="84"/>
      <c r="L83" s="84"/>
      <c r="M83" s="84"/>
      <c r="N83" s="118"/>
      <c r="O83" s="118"/>
      <c r="P83" s="82"/>
      <c r="Q83" s="82"/>
      <c r="R83" s="82"/>
      <c r="S83" s="82"/>
    </row>
    <row r="84" spans="2:19" x14ac:dyDescent="0.25">
      <c r="B84" s="82"/>
      <c r="C84" s="82"/>
      <c r="D84" s="82"/>
      <c r="E84" s="82"/>
      <c r="F84" s="82"/>
      <c r="G84" s="82"/>
      <c r="H84" s="82"/>
      <c r="I84" s="118"/>
      <c r="J84" s="118"/>
      <c r="K84" s="84"/>
      <c r="L84" s="84"/>
      <c r="M84" s="84"/>
      <c r="N84" s="118"/>
      <c r="O84" s="118"/>
      <c r="P84" s="82"/>
      <c r="Q84" s="82"/>
      <c r="R84" s="82"/>
      <c r="S84" s="82"/>
    </row>
    <row r="85" spans="2:19" x14ac:dyDescent="0.25">
      <c r="B85" s="82"/>
      <c r="C85" s="82"/>
      <c r="D85" s="82"/>
      <c r="E85" s="82"/>
      <c r="F85" s="82"/>
      <c r="G85" s="82"/>
      <c r="H85" s="82"/>
      <c r="I85" s="118"/>
      <c r="J85" s="118"/>
      <c r="K85" s="84"/>
      <c r="L85" s="84"/>
      <c r="M85" s="84"/>
      <c r="N85" s="118"/>
      <c r="O85" s="118"/>
      <c r="P85" s="82"/>
      <c r="Q85" s="82"/>
      <c r="R85" s="82"/>
      <c r="S85" s="82"/>
    </row>
    <row r="86" spans="2:19" x14ac:dyDescent="0.25">
      <c r="B86" s="82"/>
      <c r="C86" s="82"/>
      <c r="D86" s="82"/>
      <c r="E86" s="82"/>
      <c r="F86" s="82"/>
      <c r="G86" s="82"/>
      <c r="H86" s="82"/>
      <c r="I86" s="118"/>
      <c r="J86" s="118"/>
      <c r="K86" s="84"/>
      <c r="L86" s="84"/>
      <c r="M86" s="84"/>
      <c r="N86" s="118"/>
      <c r="O86" s="118"/>
      <c r="P86" s="82"/>
      <c r="Q86" s="82"/>
      <c r="R86" s="82"/>
      <c r="S86" s="82"/>
    </row>
    <row r="87" spans="2:19" x14ac:dyDescent="0.25">
      <c r="B87" s="82"/>
      <c r="C87" s="82"/>
      <c r="D87" s="82"/>
      <c r="E87" s="82"/>
      <c r="F87" s="82"/>
      <c r="G87" s="82"/>
      <c r="H87" s="82"/>
      <c r="I87" s="118"/>
      <c r="J87" s="118"/>
      <c r="K87" s="84"/>
      <c r="L87" s="84"/>
      <c r="M87" s="84"/>
      <c r="N87" s="118"/>
      <c r="O87" s="118"/>
      <c r="P87" s="82"/>
      <c r="Q87" s="82"/>
      <c r="R87" s="82"/>
      <c r="S87" s="82"/>
    </row>
    <row r="88" spans="2:19" x14ac:dyDescent="0.25">
      <c r="B88" s="82"/>
      <c r="C88" s="82"/>
      <c r="D88" s="82"/>
      <c r="E88" s="82"/>
      <c r="F88" s="82"/>
      <c r="G88" s="82"/>
      <c r="H88" s="82"/>
      <c r="I88" s="118"/>
      <c r="J88" s="118"/>
      <c r="K88" s="84"/>
      <c r="L88" s="84"/>
      <c r="M88" s="84"/>
      <c r="N88" s="118"/>
      <c r="O88" s="118"/>
      <c r="P88" s="82"/>
      <c r="Q88" s="82"/>
      <c r="R88" s="82"/>
      <c r="S88" s="82"/>
    </row>
    <row r="89" spans="2:19" x14ac:dyDescent="0.25">
      <c r="B89" s="82"/>
      <c r="C89" s="82"/>
      <c r="D89" s="82"/>
      <c r="E89" s="82"/>
      <c r="F89" s="82"/>
      <c r="G89" s="82"/>
      <c r="H89" s="82"/>
      <c r="I89" s="118"/>
      <c r="J89" s="118"/>
      <c r="K89" s="84"/>
      <c r="L89" s="84"/>
      <c r="M89" s="84"/>
      <c r="N89" s="118"/>
      <c r="O89" s="118"/>
      <c r="P89" s="82"/>
      <c r="Q89" s="82"/>
      <c r="R89" s="82"/>
      <c r="S89" s="82"/>
    </row>
    <row r="90" spans="2:19" x14ac:dyDescent="0.25">
      <c r="B90" s="82"/>
      <c r="C90" s="82"/>
      <c r="D90" s="82"/>
      <c r="E90" s="82"/>
      <c r="F90" s="82"/>
      <c r="G90" s="82"/>
      <c r="H90" s="82"/>
      <c r="I90" s="118"/>
      <c r="J90" s="118"/>
      <c r="K90" s="84"/>
      <c r="L90" s="84"/>
      <c r="M90" s="84"/>
      <c r="N90" s="118"/>
      <c r="O90" s="118"/>
      <c r="P90" s="82"/>
      <c r="Q90" s="82"/>
      <c r="R90" s="82"/>
      <c r="S90" s="82"/>
    </row>
    <row r="91" spans="2:19" x14ac:dyDescent="0.25">
      <c r="B91" s="82"/>
      <c r="C91" s="82"/>
      <c r="D91" s="82"/>
      <c r="E91" s="82"/>
      <c r="F91" s="82"/>
      <c r="G91" s="82"/>
      <c r="H91" s="82"/>
      <c r="I91" s="118"/>
      <c r="J91" s="118"/>
      <c r="K91" s="84"/>
      <c r="L91" s="84"/>
      <c r="M91" s="84"/>
      <c r="N91" s="118"/>
      <c r="O91" s="118"/>
      <c r="P91" s="82"/>
      <c r="Q91" s="82"/>
      <c r="R91" s="82"/>
      <c r="S91" s="82"/>
    </row>
    <row r="92" spans="2:19" x14ac:dyDescent="0.25">
      <c r="B92" s="82"/>
      <c r="C92" s="82"/>
      <c r="D92" s="82"/>
      <c r="E92" s="82"/>
      <c r="F92" s="82"/>
      <c r="G92" s="82"/>
      <c r="H92" s="82"/>
      <c r="I92" s="118"/>
      <c r="J92" s="118"/>
      <c r="K92" s="84"/>
      <c r="L92" s="84"/>
      <c r="M92" s="84"/>
      <c r="N92" s="118"/>
      <c r="O92" s="118"/>
      <c r="P92" s="82"/>
      <c r="Q92" s="82"/>
      <c r="R92" s="82"/>
      <c r="S92" s="82"/>
    </row>
    <row r="93" spans="2:19" x14ac:dyDescent="0.25">
      <c r="B93" s="82"/>
      <c r="C93" s="82"/>
      <c r="D93" s="82"/>
      <c r="E93" s="82"/>
      <c r="F93" s="82"/>
      <c r="G93" s="82"/>
      <c r="H93" s="82"/>
      <c r="I93" s="118"/>
      <c r="J93" s="118"/>
      <c r="K93" s="84"/>
      <c r="L93" s="84"/>
      <c r="M93" s="84"/>
      <c r="N93" s="118"/>
      <c r="O93" s="118"/>
      <c r="P93" s="82"/>
      <c r="Q93" s="82"/>
      <c r="R93" s="82"/>
      <c r="S93" s="82"/>
    </row>
    <row r="94" spans="2:19" x14ac:dyDescent="0.25">
      <c r="B94" s="82"/>
      <c r="C94" s="82"/>
      <c r="D94" s="82"/>
      <c r="E94" s="82"/>
      <c r="F94" s="82"/>
      <c r="G94" s="82"/>
      <c r="H94" s="82"/>
      <c r="I94" s="118"/>
      <c r="J94" s="118"/>
      <c r="K94" s="84"/>
      <c r="L94" s="84"/>
      <c r="M94" s="84"/>
      <c r="N94" s="118"/>
      <c r="O94" s="118"/>
      <c r="P94" s="82"/>
      <c r="Q94" s="82"/>
      <c r="R94" s="82"/>
      <c r="S94" s="82"/>
    </row>
    <row r="95" spans="2:19" x14ac:dyDescent="0.25">
      <c r="B95" s="82"/>
      <c r="C95" s="82"/>
      <c r="D95" s="82"/>
      <c r="E95" s="82"/>
      <c r="F95" s="82"/>
      <c r="G95" s="82"/>
      <c r="H95" s="82"/>
      <c r="I95" s="118"/>
      <c r="J95" s="118"/>
      <c r="K95" s="84"/>
      <c r="L95" s="84"/>
      <c r="M95" s="84"/>
      <c r="N95" s="118"/>
      <c r="O95" s="118"/>
      <c r="P95" s="82"/>
      <c r="Q95" s="82"/>
      <c r="R95" s="82"/>
      <c r="S95" s="82"/>
    </row>
    <row r="96" spans="2:19" x14ac:dyDescent="0.25">
      <c r="B96" s="82"/>
      <c r="C96" s="82"/>
      <c r="D96" s="82"/>
      <c r="E96" s="82"/>
      <c r="F96" s="82"/>
      <c r="G96" s="82"/>
      <c r="H96" s="82"/>
      <c r="I96" s="118"/>
      <c r="J96" s="118"/>
      <c r="K96" s="84"/>
      <c r="L96" s="84"/>
      <c r="M96" s="84"/>
      <c r="N96" s="118"/>
      <c r="O96" s="118"/>
      <c r="P96" s="82"/>
      <c r="Q96" s="82"/>
      <c r="R96" s="82"/>
      <c r="S96" s="82"/>
    </row>
    <row r="97" spans="2:19" x14ac:dyDescent="0.25">
      <c r="B97" s="82"/>
      <c r="C97" s="82"/>
      <c r="D97" s="82"/>
      <c r="E97" s="82"/>
      <c r="F97" s="82"/>
      <c r="G97" s="82"/>
      <c r="H97" s="82"/>
      <c r="I97" s="118"/>
      <c r="J97" s="118"/>
      <c r="K97" s="84"/>
      <c r="L97" s="84"/>
      <c r="M97" s="84"/>
      <c r="N97" s="118"/>
      <c r="O97" s="118"/>
      <c r="P97" s="82"/>
      <c r="Q97" s="82"/>
      <c r="R97" s="82"/>
      <c r="S97" s="82"/>
    </row>
    <row r="98" spans="2:19" x14ac:dyDescent="0.25">
      <c r="B98" s="82"/>
      <c r="C98" s="82"/>
      <c r="D98" s="82"/>
      <c r="E98" s="82"/>
      <c r="F98" s="82"/>
      <c r="G98" s="82"/>
      <c r="H98" s="82"/>
      <c r="I98" s="118"/>
      <c r="J98" s="118"/>
      <c r="K98" s="84"/>
      <c r="L98" s="84"/>
      <c r="M98" s="84"/>
      <c r="N98" s="118"/>
      <c r="O98" s="118"/>
      <c r="P98" s="82"/>
      <c r="Q98" s="82"/>
      <c r="R98" s="82"/>
      <c r="S98" s="82"/>
    </row>
    <row r="99" spans="2:19" x14ac:dyDescent="0.25">
      <c r="B99" s="82"/>
      <c r="C99" s="82"/>
      <c r="D99" s="82"/>
      <c r="E99" s="82"/>
      <c r="F99" s="82"/>
      <c r="G99" s="82"/>
      <c r="H99" s="82"/>
      <c r="I99" s="118"/>
      <c r="J99" s="118"/>
      <c r="K99" s="84"/>
      <c r="L99" s="84"/>
      <c r="M99" s="84"/>
      <c r="N99" s="118"/>
      <c r="O99" s="118"/>
      <c r="P99" s="82"/>
      <c r="Q99" s="82"/>
      <c r="R99" s="82"/>
      <c r="S99" s="82"/>
    </row>
    <row r="100" spans="2:19" x14ac:dyDescent="0.25">
      <c r="B100" s="82"/>
      <c r="C100" s="82"/>
      <c r="D100" s="82"/>
      <c r="E100" s="82"/>
      <c r="F100" s="82"/>
      <c r="G100" s="82"/>
      <c r="H100" s="82"/>
      <c r="I100" s="118"/>
      <c r="J100" s="118"/>
      <c r="K100" s="84"/>
      <c r="L100" s="84"/>
      <c r="M100" s="84"/>
      <c r="N100" s="118"/>
      <c r="O100" s="118"/>
      <c r="P100" s="82"/>
      <c r="Q100" s="82"/>
      <c r="R100" s="82"/>
      <c r="S100" s="82"/>
    </row>
    <row r="101" spans="2:19" x14ac:dyDescent="0.25">
      <c r="B101" s="82"/>
      <c r="C101" s="82"/>
      <c r="D101" s="82"/>
      <c r="E101" s="82"/>
      <c r="F101" s="82"/>
      <c r="G101" s="82"/>
      <c r="H101" s="82"/>
      <c r="I101" s="118"/>
      <c r="J101" s="118"/>
      <c r="K101" s="84"/>
      <c r="L101" s="84"/>
      <c r="M101" s="84"/>
      <c r="N101" s="118"/>
      <c r="O101" s="118"/>
      <c r="P101" s="82"/>
      <c r="Q101" s="82"/>
      <c r="R101" s="82"/>
      <c r="S101" s="82"/>
    </row>
    <row r="102" spans="2:19" x14ac:dyDescent="0.25">
      <c r="B102" s="82"/>
      <c r="C102" s="82"/>
      <c r="D102" s="82"/>
      <c r="E102" s="82"/>
      <c r="F102" s="82"/>
      <c r="G102" s="82"/>
      <c r="H102" s="82"/>
      <c r="I102" s="118"/>
      <c r="J102" s="118"/>
      <c r="K102" s="84"/>
      <c r="L102" s="84"/>
      <c r="M102" s="84"/>
      <c r="N102" s="118"/>
      <c r="O102" s="118"/>
      <c r="P102" s="82"/>
      <c r="Q102" s="82"/>
      <c r="R102" s="82"/>
      <c r="S102" s="82"/>
    </row>
    <row r="103" spans="2:19" x14ac:dyDescent="0.25">
      <c r="B103" s="82"/>
      <c r="C103" s="82"/>
      <c r="D103" s="82"/>
      <c r="E103" s="82"/>
      <c r="F103" s="82"/>
      <c r="G103" s="82"/>
      <c r="H103" s="82"/>
      <c r="I103" s="118"/>
      <c r="J103" s="118"/>
      <c r="K103" s="84"/>
      <c r="L103" s="84"/>
      <c r="M103" s="84"/>
      <c r="N103" s="118"/>
      <c r="O103" s="118"/>
      <c r="P103" s="82"/>
      <c r="Q103" s="82"/>
      <c r="R103" s="82"/>
      <c r="S103" s="82"/>
    </row>
    <row r="104" spans="2:19" x14ac:dyDescent="0.25">
      <c r="B104" s="82"/>
      <c r="C104" s="82"/>
      <c r="D104" s="82"/>
      <c r="E104" s="82"/>
      <c r="F104" s="82"/>
      <c r="G104" s="82"/>
      <c r="H104" s="82"/>
      <c r="I104" s="118"/>
      <c r="J104" s="118"/>
      <c r="K104" s="84"/>
      <c r="L104" s="84"/>
      <c r="M104" s="84"/>
      <c r="N104" s="118"/>
      <c r="O104" s="118"/>
      <c r="P104" s="82"/>
      <c r="Q104" s="82"/>
      <c r="R104" s="82"/>
      <c r="S104" s="82"/>
    </row>
    <row r="105" spans="2:19" x14ac:dyDescent="0.25">
      <c r="B105" s="82"/>
      <c r="C105" s="82"/>
      <c r="D105" s="82"/>
      <c r="E105" s="82"/>
      <c r="F105" s="82"/>
      <c r="G105" s="82"/>
      <c r="H105" s="82"/>
      <c r="I105" s="118"/>
      <c r="J105" s="118"/>
      <c r="K105" s="84"/>
      <c r="L105" s="84"/>
      <c r="M105" s="84"/>
      <c r="N105" s="118"/>
      <c r="O105" s="118"/>
      <c r="P105" s="82"/>
      <c r="Q105" s="82"/>
      <c r="R105" s="82"/>
      <c r="S105" s="82"/>
    </row>
    <row r="106" spans="2:19" x14ac:dyDescent="0.25">
      <c r="B106" s="82"/>
      <c r="C106" s="82"/>
      <c r="D106" s="82"/>
      <c r="E106" s="82"/>
      <c r="F106" s="82"/>
      <c r="G106" s="82"/>
      <c r="H106" s="82"/>
      <c r="I106" s="118"/>
      <c r="J106" s="118"/>
      <c r="K106" s="84"/>
      <c r="L106" s="84"/>
      <c r="M106" s="84"/>
      <c r="N106" s="118"/>
      <c r="O106" s="118"/>
      <c r="P106" s="82"/>
      <c r="Q106" s="82"/>
      <c r="R106" s="82"/>
      <c r="S106" s="82"/>
    </row>
    <row r="107" spans="2:19" x14ac:dyDescent="0.25">
      <c r="B107" s="82"/>
      <c r="C107" s="82"/>
      <c r="D107" s="82"/>
      <c r="E107" s="82"/>
      <c r="F107" s="82"/>
      <c r="G107" s="82"/>
      <c r="H107" s="82"/>
      <c r="I107" s="118"/>
      <c r="J107" s="118"/>
      <c r="K107" s="84"/>
      <c r="L107" s="84"/>
      <c r="M107" s="84"/>
      <c r="N107" s="118"/>
      <c r="O107" s="118"/>
      <c r="P107" s="82"/>
      <c r="Q107" s="82"/>
      <c r="R107" s="82"/>
      <c r="S107" s="82"/>
    </row>
    <row r="108" spans="2:19" x14ac:dyDescent="0.25">
      <c r="B108" s="82"/>
      <c r="C108" s="82"/>
      <c r="D108" s="82"/>
      <c r="E108" s="82"/>
      <c r="F108" s="82"/>
      <c r="G108" s="82"/>
      <c r="H108" s="82"/>
      <c r="I108" s="118"/>
      <c r="J108" s="118"/>
      <c r="K108" s="84"/>
      <c r="L108" s="84"/>
      <c r="M108" s="84"/>
      <c r="N108" s="118"/>
      <c r="O108" s="118"/>
      <c r="P108" s="82"/>
      <c r="Q108" s="82"/>
      <c r="R108" s="82"/>
      <c r="S108" s="82"/>
    </row>
    <row r="109" spans="2:19" x14ac:dyDescent="0.25">
      <c r="B109" s="82"/>
      <c r="C109" s="82"/>
      <c r="D109" s="82"/>
      <c r="E109" s="82"/>
      <c r="F109" s="82"/>
      <c r="G109" s="82"/>
      <c r="H109" s="82"/>
      <c r="I109" s="118"/>
      <c r="J109" s="118"/>
      <c r="K109" s="84"/>
      <c r="L109" s="84"/>
      <c r="M109" s="84"/>
      <c r="N109" s="118"/>
      <c r="O109" s="118"/>
      <c r="P109" s="82"/>
      <c r="Q109" s="82"/>
      <c r="R109" s="82"/>
      <c r="S109" s="82"/>
    </row>
    <row r="110" spans="2:19" x14ac:dyDescent="0.25">
      <c r="B110" s="82"/>
      <c r="C110" s="82"/>
      <c r="D110" s="82"/>
      <c r="E110" s="82"/>
      <c r="F110" s="82"/>
      <c r="G110" s="82"/>
      <c r="H110" s="82"/>
      <c r="I110" s="118"/>
      <c r="J110" s="118"/>
      <c r="K110" s="84"/>
      <c r="L110" s="84"/>
      <c r="M110" s="84"/>
      <c r="N110" s="118"/>
      <c r="O110" s="118"/>
      <c r="P110" s="82"/>
      <c r="Q110" s="82"/>
      <c r="R110" s="82"/>
      <c r="S110" s="82"/>
    </row>
    <row r="111" spans="2:19" x14ac:dyDescent="0.25">
      <c r="B111" s="82"/>
      <c r="C111" s="82"/>
      <c r="D111" s="82"/>
      <c r="E111" s="82"/>
      <c r="F111" s="82"/>
      <c r="G111" s="82"/>
      <c r="H111" s="82"/>
      <c r="I111" s="118"/>
      <c r="J111" s="118"/>
      <c r="K111" s="84"/>
      <c r="L111" s="84"/>
      <c r="M111" s="84"/>
      <c r="N111" s="118"/>
      <c r="O111" s="118"/>
      <c r="P111" s="82"/>
      <c r="Q111" s="82"/>
      <c r="R111" s="82"/>
      <c r="S111" s="82"/>
    </row>
    <row r="112" spans="2:19" x14ac:dyDescent="0.25">
      <c r="B112" s="82"/>
      <c r="C112" s="82"/>
      <c r="D112" s="82"/>
      <c r="E112" s="82"/>
      <c r="F112" s="82"/>
      <c r="G112" s="82"/>
      <c r="H112" s="82"/>
      <c r="I112" s="118"/>
      <c r="J112" s="118"/>
      <c r="K112" s="84"/>
      <c r="L112" s="84"/>
      <c r="M112" s="84"/>
      <c r="N112" s="118"/>
      <c r="O112" s="118"/>
      <c r="P112" s="82"/>
      <c r="Q112" s="82"/>
      <c r="R112" s="82"/>
      <c r="S112" s="82"/>
    </row>
    <row r="113" spans="2:19" x14ac:dyDescent="0.25">
      <c r="B113" s="82"/>
      <c r="C113" s="82"/>
      <c r="D113" s="82"/>
      <c r="E113" s="82"/>
      <c r="F113" s="82"/>
      <c r="G113" s="82"/>
      <c r="H113" s="82"/>
      <c r="I113" s="118"/>
      <c r="J113" s="118"/>
      <c r="K113" s="84"/>
      <c r="L113" s="84"/>
      <c r="M113" s="84"/>
      <c r="N113" s="118"/>
      <c r="O113" s="118"/>
      <c r="P113" s="82"/>
      <c r="Q113" s="82"/>
      <c r="R113" s="82"/>
      <c r="S113" s="82"/>
    </row>
    <row r="114" spans="2:19" x14ac:dyDescent="0.25">
      <c r="B114" s="82"/>
      <c r="C114" s="82"/>
      <c r="D114" s="82"/>
      <c r="E114" s="82"/>
      <c r="F114" s="82"/>
      <c r="G114" s="82"/>
      <c r="H114" s="82"/>
      <c r="I114" s="118"/>
      <c r="J114" s="118"/>
      <c r="K114" s="84"/>
      <c r="L114" s="84"/>
      <c r="M114" s="84"/>
      <c r="N114" s="118"/>
      <c r="O114" s="118"/>
      <c r="P114" s="82"/>
      <c r="Q114" s="82"/>
      <c r="R114" s="82"/>
      <c r="S114" s="82"/>
    </row>
    <row r="115" spans="2:19" x14ac:dyDescent="0.25">
      <c r="B115" s="82"/>
      <c r="C115" s="82"/>
      <c r="D115" s="82"/>
      <c r="E115" s="82"/>
      <c r="F115" s="82"/>
      <c r="G115" s="82"/>
      <c r="H115" s="82"/>
      <c r="I115" s="118"/>
      <c r="J115" s="118"/>
      <c r="K115" s="84"/>
      <c r="L115" s="84"/>
      <c r="M115" s="84"/>
      <c r="N115" s="118"/>
      <c r="O115" s="118"/>
      <c r="P115" s="82"/>
      <c r="Q115" s="82"/>
      <c r="R115" s="82"/>
      <c r="S115" s="82"/>
    </row>
    <row r="116" spans="2:19" x14ac:dyDescent="0.25">
      <c r="B116" s="82"/>
      <c r="C116" s="82"/>
      <c r="D116" s="82"/>
      <c r="E116" s="82"/>
      <c r="F116" s="82"/>
      <c r="G116" s="82"/>
      <c r="H116" s="82"/>
      <c r="I116" s="118"/>
      <c r="J116" s="118"/>
      <c r="K116" s="84"/>
      <c r="L116" s="84"/>
      <c r="M116" s="84"/>
      <c r="N116" s="118"/>
      <c r="O116" s="118"/>
      <c r="P116" s="82"/>
      <c r="Q116" s="82"/>
      <c r="R116" s="82"/>
      <c r="S116" s="82"/>
    </row>
    <row r="117" spans="2:19" x14ac:dyDescent="0.25">
      <c r="B117" s="82"/>
      <c r="C117" s="82"/>
      <c r="D117" s="82"/>
      <c r="E117" s="82"/>
      <c r="F117" s="82"/>
      <c r="G117" s="82"/>
      <c r="H117" s="82"/>
      <c r="I117" s="118"/>
      <c r="J117" s="118"/>
      <c r="K117" s="84"/>
      <c r="L117" s="84"/>
      <c r="M117" s="84"/>
      <c r="N117" s="118"/>
      <c r="O117" s="118"/>
      <c r="P117" s="82"/>
      <c r="Q117" s="82"/>
      <c r="R117" s="82"/>
      <c r="S117" s="82"/>
    </row>
    <row r="118" spans="2:19" x14ac:dyDescent="0.25">
      <c r="B118" s="82"/>
      <c r="C118" s="82"/>
      <c r="D118" s="82"/>
      <c r="E118" s="82"/>
      <c r="F118" s="82"/>
      <c r="G118" s="82"/>
      <c r="H118" s="82"/>
      <c r="I118" s="118"/>
      <c r="J118" s="118"/>
      <c r="K118" s="84"/>
      <c r="L118" s="84"/>
      <c r="M118" s="84"/>
      <c r="N118" s="118"/>
      <c r="O118" s="118"/>
      <c r="P118" s="82"/>
      <c r="Q118" s="82"/>
      <c r="R118" s="82"/>
      <c r="S118" s="82"/>
    </row>
    <row r="119" spans="2:19" x14ac:dyDescent="0.25">
      <c r="B119" s="82"/>
      <c r="C119" s="82"/>
      <c r="D119" s="82"/>
      <c r="E119" s="82"/>
      <c r="F119" s="82"/>
      <c r="G119" s="82"/>
      <c r="H119" s="82"/>
      <c r="I119" s="118"/>
      <c r="J119" s="118"/>
      <c r="K119" s="84"/>
      <c r="L119" s="84"/>
      <c r="M119" s="84"/>
      <c r="N119" s="118"/>
      <c r="O119" s="118"/>
      <c r="P119" s="82"/>
      <c r="Q119" s="82"/>
      <c r="R119" s="82"/>
      <c r="S119" s="82"/>
    </row>
    <row r="120" spans="2:19" x14ac:dyDescent="0.25">
      <c r="B120" s="82"/>
      <c r="C120" s="82"/>
      <c r="D120" s="82"/>
      <c r="E120" s="82"/>
      <c r="F120" s="82"/>
      <c r="G120" s="82"/>
      <c r="H120" s="82"/>
      <c r="I120" s="118"/>
      <c r="J120" s="118"/>
      <c r="K120" s="84"/>
      <c r="L120" s="84"/>
      <c r="M120" s="84"/>
      <c r="N120" s="118"/>
      <c r="O120" s="118"/>
      <c r="P120" s="82"/>
      <c r="Q120" s="82"/>
      <c r="R120" s="82"/>
      <c r="S120" s="82"/>
    </row>
    <row r="121" spans="2:19" x14ac:dyDescent="0.25">
      <c r="B121" s="82"/>
      <c r="C121" s="82"/>
      <c r="D121" s="82"/>
      <c r="E121" s="82"/>
      <c r="F121" s="82"/>
      <c r="G121" s="82"/>
      <c r="H121" s="82"/>
      <c r="I121" s="118"/>
      <c r="J121" s="118"/>
      <c r="K121" s="84"/>
      <c r="L121" s="84"/>
      <c r="M121" s="84"/>
      <c r="N121" s="118"/>
      <c r="O121" s="118"/>
      <c r="P121" s="82"/>
      <c r="Q121" s="82"/>
      <c r="R121" s="82"/>
      <c r="S121" s="82"/>
    </row>
    <row r="122" spans="2:19" x14ac:dyDescent="0.25">
      <c r="B122" s="82"/>
      <c r="C122" s="82"/>
      <c r="D122" s="82"/>
      <c r="E122" s="82"/>
      <c r="F122" s="82"/>
      <c r="G122" s="82"/>
      <c r="H122" s="82"/>
      <c r="I122" s="118"/>
      <c r="J122" s="118"/>
      <c r="K122" s="84"/>
      <c r="L122" s="84"/>
      <c r="M122" s="84"/>
      <c r="N122" s="118"/>
      <c r="O122" s="118"/>
      <c r="P122" s="82"/>
      <c r="Q122" s="82"/>
      <c r="R122" s="82"/>
      <c r="S122" s="82"/>
    </row>
    <row r="123" spans="2:19" x14ac:dyDescent="0.25">
      <c r="B123" s="82"/>
      <c r="C123" s="82"/>
      <c r="D123" s="82"/>
      <c r="E123" s="82"/>
      <c r="F123" s="82"/>
      <c r="G123" s="82"/>
      <c r="H123" s="82"/>
      <c r="I123" s="118"/>
      <c r="J123" s="118"/>
      <c r="K123" s="84"/>
      <c r="L123" s="84"/>
      <c r="M123" s="84"/>
      <c r="N123" s="118"/>
      <c r="O123" s="118"/>
      <c r="P123" s="82"/>
      <c r="Q123" s="82"/>
      <c r="R123" s="82"/>
      <c r="S123" s="82"/>
    </row>
    <row r="124" spans="2:19" x14ac:dyDescent="0.25">
      <c r="B124" s="82"/>
      <c r="C124" s="82"/>
      <c r="D124" s="82"/>
      <c r="E124" s="82"/>
      <c r="F124" s="82"/>
      <c r="G124" s="82"/>
      <c r="H124" s="82"/>
      <c r="I124" s="118"/>
      <c r="J124" s="118"/>
      <c r="K124" s="84"/>
      <c r="L124" s="84"/>
      <c r="M124" s="84"/>
      <c r="N124" s="118"/>
      <c r="O124" s="118"/>
      <c r="P124" s="82"/>
      <c r="Q124" s="82"/>
      <c r="R124" s="82"/>
      <c r="S124" s="82"/>
    </row>
    <row r="125" spans="2:19" x14ac:dyDescent="0.25">
      <c r="B125" s="82"/>
      <c r="C125" s="82"/>
      <c r="D125" s="82"/>
      <c r="E125" s="82"/>
      <c r="F125" s="82"/>
      <c r="G125" s="82"/>
      <c r="H125" s="82"/>
      <c r="I125" s="118"/>
      <c r="J125" s="118"/>
      <c r="K125" s="84"/>
      <c r="L125" s="84"/>
      <c r="M125" s="84"/>
      <c r="N125" s="118"/>
      <c r="O125" s="118"/>
      <c r="P125" s="82"/>
      <c r="Q125" s="82"/>
      <c r="R125" s="82"/>
      <c r="S125" s="82"/>
    </row>
    <row r="126" spans="2:19" x14ac:dyDescent="0.25">
      <c r="B126" s="82"/>
      <c r="C126" s="82"/>
      <c r="D126" s="82"/>
      <c r="E126" s="82"/>
      <c r="F126" s="82"/>
      <c r="G126" s="82"/>
      <c r="H126" s="82"/>
      <c r="I126" s="118"/>
      <c r="J126" s="118"/>
      <c r="K126" s="84"/>
      <c r="L126" s="84"/>
      <c r="M126" s="84"/>
      <c r="N126" s="118"/>
      <c r="O126" s="118"/>
      <c r="P126" s="82"/>
      <c r="Q126" s="82"/>
      <c r="R126" s="82"/>
      <c r="S126" s="82"/>
    </row>
    <row r="127" spans="2:19" x14ac:dyDescent="0.25">
      <c r="B127" s="82"/>
      <c r="C127" s="82"/>
      <c r="D127" s="82"/>
      <c r="E127" s="82"/>
      <c r="F127" s="82"/>
      <c r="G127" s="82"/>
      <c r="H127" s="82"/>
      <c r="I127" s="84"/>
      <c r="J127" s="84"/>
      <c r="K127" s="84"/>
      <c r="L127" s="84"/>
      <c r="M127" s="84"/>
      <c r="N127" s="84"/>
      <c r="O127" s="82"/>
      <c r="P127" s="82"/>
      <c r="Q127" s="82"/>
      <c r="R127" s="82"/>
      <c r="S127" s="82"/>
    </row>
    <row r="128" spans="2:19" x14ac:dyDescent="0.25">
      <c r="B128" s="82"/>
      <c r="C128" s="82"/>
      <c r="D128" s="82"/>
      <c r="E128" s="82"/>
      <c r="F128" s="82"/>
      <c r="G128" s="82"/>
      <c r="H128" s="82"/>
      <c r="I128" s="84"/>
      <c r="J128" s="84"/>
      <c r="K128" s="84"/>
      <c r="L128" s="84"/>
      <c r="M128" s="84"/>
      <c r="N128" s="84"/>
      <c r="O128" s="82"/>
      <c r="P128" s="82"/>
      <c r="Q128" s="82"/>
      <c r="R128" s="82"/>
      <c r="S128" s="82"/>
    </row>
    <row r="129" spans="2:19" x14ac:dyDescent="0.25">
      <c r="B129" s="82"/>
      <c r="C129" s="82"/>
      <c r="D129" s="82"/>
      <c r="E129" s="82"/>
      <c r="F129" s="82"/>
      <c r="G129" s="82"/>
      <c r="H129" s="82"/>
      <c r="I129" s="84"/>
      <c r="J129" s="84"/>
      <c r="K129" s="84"/>
      <c r="L129" s="84"/>
      <c r="M129" s="84"/>
      <c r="N129" s="84"/>
      <c r="O129" s="82"/>
      <c r="P129" s="82"/>
      <c r="Q129" s="82"/>
      <c r="R129" s="82"/>
      <c r="S129" s="82"/>
    </row>
    <row r="130" spans="2:19" x14ac:dyDescent="0.25">
      <c r="B130" s="82"/>
      <c r="C130" s="82"/>
      <c r="D130" s="82"/>
      <c r="E130" s="82"/>
      <c r="F130" s="82"/>
      <c r="G130" s="82"/>
      <c r="H130" s="82"/>
      <c r="I130" s="84"/>
      <c r="J130" s="84"/>
      <c r="K130" s="84"/>
      <c r="L130" s="84"/>
      <c r="M130" s="84"/>
      <c r="N130" s="84"/>
      <c r="O130" s="82"/>
      <c r="P130" s="82"/>
      <c r="Q130" s="82"/>
      <c r="R130" s="82"/>
      <c r="S130" s="82"/>
    </row>
    <row r="131" spans="2:19" x14ac:dyDescent="0.25">
      <c r="B131" s="82"/>
      <c r="C131" s="82"/>
      <c r="D131" s="82"/>
      <c r="E131" s="82"/>
      <c r="F131" s="82"/>
      <c r="G131" s="82"/>
      <c r="H131" s="82"/>
      <c r="I131" s="84"/>
      <c r="J131" s="84"/>
      <c r="K131" s="84"/>
      <c r="L131" s="84"/>
      <c r="M131" s="84"/>
      <c r="N131" s="84"/>
      <c r="O131" s="82"/>
      <c r="P131" s="82"/>
      <c r="Q131" s="82"/>
      <c r="R131" s="82"/>
      <c r="S131" s="82"/>
    </row>
    <row r="132" spans="2:19" x14ac:dyDescent="0.25">
      <c r="B132" s="82"/>
      <c r="C132" s="82"/>
      <c r="D132" s="82"/>
      <c r="E132" s="82"/>
      <c r="F132" s="82"/>
      <c r="G132" s="82"/>
      <c r="H132" s="82"/>
      <c r="I132" s="84"/>
      <c r="J132" s="84"/>
      <c r="K132" s="84"/>
      <c r="L132" s="84"/>
      <c r="M132" s="84"/>
      <c r="N132" s="84"/>
      <c r="O132" s="82"/>
      <c r="P132" s="82"/>
      <c r="Q132" s="82"/>
      <c r="R132" s="82"/>
      <c r="S132" s="82"/>
    </row>
    <row r="133" spans="2:19" x14ac:dyDescent="0.25">
      <c r="B133" s="82"/>
      <c r="C133" s="82"/>
      <c r="D133" s="82"/>
      <c r="E133" s="82"/>
      <c r="F133" s="82"/>
      <c r="G133" s="82"/>
      <c r="H133" s="82"/>
      <c r="I133" s="84"/>
      <c r="J133" s="84"/>
      <c r="K133" s="84"/>
      <c r="L133" s="84"/>
      <c r="M133" s="84"/>
      <c r="N133" s="84"/>
      <c r="O133" s="82"/>
      <c r="P133" s="82"/>
      <c r="Q133" s="82"/>
      <c r="R133" s="82"/>
      <c r="S133" s="82"/>
    </row>
    <row r="134" spans="2:19" x14ac:dyDescent="0.25">
      <c r="B134" s="82"/>
      <c r="C134" s="82"/>
      <c r="D134" s="82"/>
      <c r="E134" s="82"/>
      <c r="F134" s="82"/>
      <c r="G134" s="82"/>
      <c r="H134" s="82"/>
      <c r="I134" s="84"/>
      <c r="J134" s="84"/>
      <c r="K134" s="84"/>
      <c r="L134" s="84"/>
      <c r="M134" s="84"/>
      <c r="N134" s="84"/>
      <c r="O134" s="82"/>
      <c r="P134" s="82"/>
      <c r="Q134" s="82"/>
      <c r="R134" s="82"/>
      <c r="S134" s="82"/>
    </row>
    <row r="135" spans="2:19" x14ac:dyDescent="0.25">
      <c r="B135" s="82"/>
      <c r="C135" s="82"/>
      <c r="D135" s="82"/>
      <c r="E135" s="82"/>
      <c r="F135" s="82"/>
      <c r="G135" s="82"/>
      <c r="H135" s="82"/>
      <c r="I135" s="84"/>
      <c r="J135" s="84"/>
      <c r="K135" s="84"/>
      <c r="L135" s="84"/>
      <c r="M135" s="84"/>
      <c r="N135" s="84"/>
      <c r="O135" s="82"/>
      <c r="P135" s="82"/>
      <c r="Q135" s="82"/>
      <c r="R135" s="82"/>
      <c r="S135" s="82"/>
    </row>
    <row r="136" spans="2:19" x14ac:dyDescent="0.25">
      <c r="B136" s="82"/>
      <c r="C136" s="82"/>
      <c r="D136" s="82"/>
      <c r="E136" s="82"/>
      <c r="F136" s="82"/>
      <c r="G136" s="82"/>
      <c r="H136" s="82"/>
      <c r="I136" s="84"/>
      <c r="J136" s="84"/>
      <c r="K136" s="84"/>
      <c r="L136" s="84"/>
      <c r="M136" s="84"/>
      <c r="N136" s="84"/>
      <c r="O136" s="82"/>
      <c r="P136" s="82"/>
      <c r="Q136" s="82"/>
      <c r="R136" s="82"/>
      <c r="S136" s="82"/>
    </row>
    <row r="137" spans="2:19" x14ac:dyDescent="0.25">
      <c r="B137" s="82"/>
      <c r="C137" s="82"/>
      <c r="D137" s="82"/>
      <c r="E137" s="82"/>
      <c r="F137" s="82"/>
      <c r="G137" s="82"/>
      <c r="H137" s="82"/>
      <c r="I137" s="84"/>
      <c r="J137" s="84"/>
      <c r="K137" s="84"/>
      <c r="L137" s="84"/>
      <c r="M137" s="84"/>
      <c r="N137" s="84"/>
      <c r="O137" s="82"/>
      <c r="P137" s="82"/>
      <c r="Q137" s="82"/>
      <c r="R137" s="82"/>
      <c r="S137" s="82"/>
    </row>
    <row r="138" spans="2:19" x14ac:dyDescent="0.25">
      <c r="B138" s="82"/>
      <c r="C138" s="82"/>
      <c r="D138" s="82"/>
      <c r="E138" s="82"/>
      <c r="F138" s="82"/>
      <c r="G138" s="82"/>
      <c r="H138" s="82"/>
      <c r="I138" s="84"/>
      <c r="J138" s="84"/>
      <c r="K138" s="84"/>
      <c r="L138" s="84"/>
      <c r="M138" s="84"/>
      <c r="N138" s="84"/>
      <c r="O138" s="82"/>
      <c r="P138" s="82"/>
      <c r="Q138" s="82"/>
      <c r="R138" s="82"/>
      <c r="S138" s="82"/>
    </row>
    <row r="139" spans="2:19" x14ac:dyDescent="0.25">
      <c r="B139" s="82"/>
      <c r="C139" s="82"/>
      <c r="D139" s="82"/>
      <c r="E139" s="82"/>
      <c r="F139" s="82"/>
      <c r="G139" s="82"/>
      <c r="H139" s="82"/>
      <c r="I139" s="84"/>
      <c r="J139" s="84"/>
      <c r="K139" s="84"/>
      <c r="L139" s="84"/>
      <c r="M139" s="84"/>
      <c r="N139" s="84"/>
      <c r="O139" s="82"/>
      <c r="P139" s="82"/>
      <c r="Q139" s="82"/>
      <c r="R139" s="82"/>
      <c r="S139" s="82"/>
    </row>
    <row r="140" spans="2:19" x14ac:dyDescent="0.25">
      <c r="B140" s="82"/>
      <c r="C140" s="82"/>
      <c r="D140" s="82"/>
      <c r="E140" s="82"/>
      <c r="F140" s="82"/>
      <c r="G140" s="82"/>
      <c r="H140" s="82"/>
      <c r="I140" s="84"/>
      <c r="J140" s="84"/>
      <c r="K140" s="84"/>
      <c r="L140" s="84"/>
      <c r="M140" s="84"/>
      <c r="N140" s="84"/>
      <c r="O140" s="82"/>
      <c r="P140" s="82"/>
      <c r="Q140" s="82"/>
      <c r="R140" s="82"/>
      <c r="S140" s="82"/>
    </row>
    <row r="141" spans="2:19" x14ac:dyDescent="0.25">
      <c r="B141" s="82"/>
      <c r="C141" s="82"/>
      <c r="D141" s="82"/>
      <c r="E141" s="82"/>
      <c r="F141" s="82"/>
      <c r="G141" s="82"/>
      <c r="H141" s="82"/>
      <c r="I141" s="84"/>
      <c r="J141" s="84"/>
      <c r="K141" s="84"/>
      <c r="L141" s="84"/>
      <c r="M141" s="84"/>
      <c r="N141" s="84"/>
      <c r="O141" s="82"/>
      <c r="P141" s="82"/>
      <c r="Q141" s="82"/>
      <c r="R141" s="82"/>
      <c r="S141" s="82"/>
    </row>
    <row r="142" spans="2:19" x14ac:dyDescent="0.25">
      <c r="B142" s="82"/>
      <c r="C142" s="82"/>
      <c r="D142" s="82"/>
      <c r="E142" s="82"/>
      <c r="F142" s="82"/>
      <c r="G142" s="82"/>
      <c r="H142" s="82"/>
      <c r="I142" s="84"/>
      <c r="J142" s="84"/>
      <c r="K142" s="84"/>
      <c r="L142" s="84"/>
      <c r="M142" s="84"/>
      <c r="N142" s="84"/>
      <c r="O142" s="82"/>
      <c r="P142" s="82"/>
      <c r="Q142" s="82"/>
      <c r="R142" s="82"/>
      <c r="S142" s="82"/>
    </row>
    <row r="143" spans="2:19" x14ac:dyDescent="0.25">
      <c r="B143" s="82"/>
      <c r="C143" s="82"/>
      <c r="D143" s="82"/>
      <c r="E143" s="82"/>
      <c r="F143" s="82"/>
      <c r="G143" s="82"/>
      <c r="H143" s="82"/>
      <c r="I143" s="84"/>
      <c r="J143" s="84"/>
      <c r="K143" s="84"/>
      <c r="L143" s="84"/>
      <c r="M143" s="84"/>
      <c r="N143" s="84"/>
      <c r="O143" s="82"/>
      <c r="P143" s="82"/>
      <c r="Q143" s="82"/>
      <c r="R143" s="82"/>
      <c r="S143" s="82"/>
    </row>
    <row r="144" spans="2:19" x14ac:dyDescent="0.25">
      <c r="B144" s="82"/>
      <c r="C144" s="82"/>
      <c r="D144" s="82"/>
      <c r="E144" s="82"/>
      <c r="F144" s="82"/>
      <c r="G144" s="82"/>
      <c r="H144" s="82"/>
      <c r="I144" s="84"/>
      <c r="J144" s="84"/>
      <c r="K144" s="84"/>
      <c r="L144" s="84"/>
      <c r="M144" s="84"/>
      <c r="N144" s="84"/>
      <c r="O144" s="82"/>
      <c r="P144" s="82"/>
      <c r="Q144" s="82"/>
      <c r="R144" s="82"/>
      <c r="S144" s="82"/>
    </row>
    <row r="145" spans="2:19" x14ac:dyDescent="0.25">
      <c r="B145" s="82"/>
      <c r="C145" s="82"/>
      <c r="D145" s="82"/>
      <c r="E145" s="82"/>
      <c r="F145" s="82"/>
      <c r="G145" s="82"/>
      <c r="H145" s="82"/>
      <c r="I145" s="84"/>
      <c r="J145" s="84"/>
      <c r="K145" s="84"/>
      <c r="L145" s="84"/>
      <c r="M145" s="84"/>
      <c r="N145" s="84"/>
      <c r="O145" s="82"/>
      <c r="P145" s="82"/>
      <c r="Q145" s="82"/>
      <c r="R145" s="82"/>
      <c r="S145" s="82"/>
    </row>
    <row r="146" spans="2:19" x14ac:dyDescent="0.25">
      <c r="B146" s="82"/>
      <c r="C146" s="82"/>
      <c r="D146" s="82"/>
      <c r="E146" s="82"/>
      <c r="F146" s="82"/>
      <c r="G146" s="82"/>
      <c r="H146" s="82"/>
      <c r="I146" s="84"/>
      <c r="J146" s="84"/>
      <c r="K146" s="84"/>
      <c r="L146" s="84"/>
      <c r="M146" s="84"/>
      <c r="N146" s="84"/>
      <c r="O146" s="82"/>
      <c r="P146" s="82"/>
      <c r="Q146" s="82"/>
      <c r="R146" s="82"/>
      <c r="S146" s="82"/>
    </row>
    <row r="147" spans="2:19" x14ac:dyDescent="0.25">
      <c r="B147" s="82"/>
      <c r="C147" s="82"/>
      <c r="D147" s="82"/>
      <c r="E147" s="82"/>
      <c r="F147" s="82"/>
      <c r="G147" s="82"/>
      <c r="H147" s="82"/>
      <c r="I147" s="84"/>
      <c r="J147" s="84"/>
      <c r="K147" s="84"/>
      <c r="L147" s="84"/>
      <c r="M147" s="84"/>
      <c r="N147" s="84"/>
      <c r="O147" s="82"/>
      <c r="P147" s="82"/>
      <c r="Q147" s="82"/>
      <c r="R147" s="82"/>
      <c r="S147" s="82"/>
    </row>
    <row r="148" spans="2:19" x14ac:dyDescent="0.25">
      <c r="B148" s="82"/>
      <c r="C148" s="82"/>
      <c r="D148" s="82"/>
      <c r="E148" s="82"/>
      <c r="F148" s="82"/>
      <c r="G148" s="82"/>
      <c r="H148" s="82"/>
      <c r="I148" s="84"/>
      <c r="J148" s="84"/>
      <c r="K148" s="84"/>
      <c r="L148" s="84"/>
      <c r="M148" s="84"/>
      <c r="N148" s="84"/>
      <c r="O148" s="82"/>
      <c r="P148" s="82"/>
      <c r="Q148" s="82"/>
      <c r="R148" s="82"/>
      <c r="S148" s="82"/>
    </row>
    <row r="149" spans="2:19" x14ac:dyDescent="0.25">
      <c r="B149" s="82"/>
      <c r="C149" s="82"/>
      <c r="D149" s="82"/>
      <c r="E149" s="82"/>
      <c r="F149" s="82"/>
      <c r="G149" s="82"/>
      <c r="H149" s="82"/>
      <c r="I149" s="84"/>
      <c r="J149" s="84"/>
      <c r="K149" s="84"/>
      <c r="L149" s="84"/>
      <c r="M149" s="84"/>
      <c r="N149" s="84"/>
      <c r="O149" s="82"/>
      <c r="P149" s="82"/>
      <c r="Q149" s="82"/>
      <c r="R149" s="82"/>
      <c r="S149" s="82"/>
    </row>
    <row r="150" spans="2:19" x14ac:dyDescent="0.25">
      <c r="B150" s="82"/>
      <c r="C150" s="82"/>
      <c r="D150" s="82"/>
      <c r="E150" s="82"/>
      <c r="F150" s="82"/>
      <c r="G150" s="82"/>
      <c r="H150" s="82"/>
      <c r="I150" s="84"/>
      <c r="J150" s="84"/>
      <c r="K150" s="84"/>
      <c r="L150" s="84"/>
      <c r="M150" s="84"/>
      <c r="N150" s="84"/>
      <c r="O150" s="82"/>
      <c r="P150" s="82"/>
      <c r="Q150" s="82"/>
      <c r="R150" s="82"/>
      <c r="S150" s="82"/>
    </row>
    <row r="151" spans="2:19" x14ac:dyDescent="0.25">
      <c r="B151" s="82"/>
      <c r="C151" s="82"/>
      <c r="D151" s="82"/>
      <c r="E151" s="82"/>
      <c r="F151" s="82"/>
      <c r="G151" s="82"/>
      <c r="H151" s="82"/>
      <c r="I151" s="84"/>
      <c r="J151" s="84"/>
      <c r="K151" s="84"/>
      <c r="L151" s="84"/>
      <c r="M151" s="84"/>
      <c r="N151" s="84"/>
      <c r="O151" s="82"/>
      <c r="P151" s="82"/>
      <c r="Q151" s="82"/>
      <c r="R151" s="82"/>
      <c r="S151" s="82"/>
    </row>
    <row r="152" spans="2:19" x14ac:dyDescent="0.25">
      <c r="B152" s="82"/>
      <c r="C152" s="82"/>
      <c r="D152" s="82"/>
      <c r="E152" s="82"/>
      <c r="F152" s="82"/>
      <c r="G152" s="82"/>
      <c r="H152" s="82"/>
      <c r="I152" s="84"/>
      <c r="J152" s="84"/>
      <c r="K152" s="84"/>
      <c r="L152" s="84"/>
      <c r="M152" s="84"/>
      <c r="N152" s="84"/>
      <c r="O152" s="82"/>
      <c r="P152" s="82"/>
      <c r="Q152" s="82"/>
      <c r="R152" s="82"/>
      <c r="S152" s="82"/>
    </row>
    <row r="153" spans="2:19" x14ac:dyDescent="0.25">
      <c r="B153" s="82"/>
      <c r="C153" s="82"/>
      <c r="D153" s="82"/>
      <c r="E153" s="82"/>
      <c r="F153" s="82"/>
      <c r="G153" s="82"/>
      <c r="H153" s="82"/>
      <c r="I153" s="84"/>
      <c r="J153" s="84"/>
      <c r="K153" s="84"/>
      <c r="L153" s="84"/>
      <c r="M153" s="84"/>
      <c r="N153" s="84"/>
      <c r="O153" s="82"/>
      <c r="P153" s="82"/>
      <c r="Q153" s="82"/>
      <c r="R153" s="82"/>
      <c r="S153" s="82"/>
    </row>
    <row r="154" spans="2:19" x14ac:dyDescent="0.25">
      <c r="B154" s="82"/>
      <c r="C154" s="82"/>
      <c r="D154" s="82"/>
      <c r="E154" s="82"/>
      <c r="F154" s="82"/>
      <c r="G154" s="82"/>
      <c r="H154" s="82"/>
      <c r="I154" s="84"/>
      <c r="J154" s="84"/>
      <c r="K154" s="84"/>
      <c r="L154" s="84"/>
      <c r="M154" s="84"/>
      <c r="N154" s="84"/>
      <c r="O154" s="82"/>
      <c r="P154" s="82"/>
      <c r="Q154" s="82"/>
      <c r="R154" s="82"/>
      <c r="S154" s="82"/>
    </row>
    <row r="155" spans="2:19" x14ac:dyDescent="0.25">
      <c r="B155" s="82"/>
      <c r="C155" s="82"/>
      <c r="D155" s="82"/>
      <c r="E155" s="82"/>
      <c r="F155" s="82"/>
      <c r="G155" s="82"/>
      <c r="H155" s="82"/>
      <c r="I155" s="84"/>
      <c r="J155" s="84"/>
      <c r="K155" s="84"/>
      <c r="L155" s="84"/>
      <c r="M155" s="84"/>
      <c r="N155" s="84"/>
      <c r="O155" s="82"/>
      <c r="P155" s="82"/>
      <c r="Q155" s="82"/>
      <c r="R155" s="82"/>
      <c r="S155" s="82"/>
    </row>
    <row r="156" spans="2:19" x14ac:dyDescent="0.25">
      <c r="B156" s="82"/>
      <c r="C156" s="82"/>
      <c r="D156" s="82"/>
      <c r="E156" s="82"/>
      <c r="F156" s="82"/>
      <c r="G156" s="82"/>
      <c r="H156" s="82"/>
      <c r="I156" s="84"/>
      <c r="J156" s="84"/>
      <c r="K156" s="84"/>
      <c r="L156" s="84"/>
      <c r="M156" s="84"/>
      <c r="N156" s="84"/>
      <c r="O156" s="82"/>
      <c r="P156" s="82"/>
      <c r="Q156" s="82"/>
      <c r="R156" s="82"/>
      <c r="S156" s="82"/>
    </row>
    <row r="157" spans="2:19" x14ac:dyDescent="0.25">
      <c r="B157" s="82"/>
      <c r="C157" s="82"/>
      <c r="D157" s="82"/>
      <c r="E157" s="82"/>
      <c r="F157" s="82"/>
      <c r="G157" s="82"/>
      <c r="H157" s="82"/>
      <c r="I157" s="84"/>
      <c r="J157" s="84"/>
      <c r="K157" s="84"/>
      <c r="L157" s="84"/>
      <c r="M157" s="84"/>
      <c r="N157" s="84"/>
      <c r="O157" s="82"/>
      <c r="P157" s="82"/>
      <c r="Q157" s="82"/>
      <c r="R157" s="82"/>
      <c r="S157" s="82"/>
    </row>
    <row r="158" spans="2:19" x14ac:dyDescent="0.25">
      <c r="B158" s="82"/>
      <c r="C158" s="82"/>
      <c r="D158" s="82"/>
      <c r="E158" s="82"/>
      <c r="F158" s="82"/>
      <c r="G158" s="82"/>
      <c r="H158" s="82"/>
      <c r="I158" s="84"/>
      <c r="J158" s="84"/>
      <c r="K158" s="84"/>
      <c r="L158" s="84"/>
      <c r="M158" s="84"/>
      <c r="N158" s="84"/>
      <c r="O158" s="82"/>
      <c r="P158" s="82"/>
      <c r="Q158" s="82"/>
      <c r="R158" s="82"/>
      <c r="S158" s="82"/>
    </row>
    <row r="159" spans="2:19" x14ac:dyDescent="0.25">
      <c r="B159" s="82"/>
      <c r="C159" s="82"/>
      <c r="D159" s="82"/>
      <c r="E159" s="82"/>
      <c r="F159" s="82"/>
      <c r="G159" s="82"/>
      <c r="H159" s="82"/>
      <c r="I159" s="84"/>
      <c r="J159" s="84"/>
      <c r="K159" s="84"/>
      <c r="L159" s="84"/>
      <c r="M159" s="84"/>
      <c r="N159" s="84"/>
      <c r="O159" s="82"/>
      <c r="P159" s="82"/>
      <c r="Q159" s="82"/>
      <c r="R159" s="82"/>
      <c r="S159" s="82"/>
    </row>
    <row r="160" spans="2:19" x14ac:dyDescent="0.25">
      <c r="B160" s="82"/>
      <c r="C160" s="82"/>
      <c r="D160" s="82"/>
      <c r="E160" s="82"/>
      <c r="F160" s="82"/>
      <c r="G160" s="82"/>
      <c r="H160" s="82"/>
      <c r="I160" s="84"/>
      <c r="J160" s="84"/>
      <c r="K160" s="84"/>
      <c r="L160" s="84"/>
      <c r="M160" s="84"/>
      <c r="N160" s="84"/>
      <c r="O160" s="82"/>
      <c r="P160" s="82"/>
      <c r="Q160" s="82"/>
      <c r="R160" s="82"/>
      <c r="S160" s="82"/>
    </row>
    <row r="161" spans="2:19" x14ac:dyDescent="0.25">
      <c r="B161" s="82"/>
      <c r="C161" s="82"/>
      <c r="D161" s="82"/>
      <c r="E161" s="82"/>
      <c r="F161" s="82"/>
      <c r="G161" s="82"/>
      <c r="H161" s="82"/>
      <c r="I161" s="84"/>
      <c r="J161" s="84"/>
      <c r="K161" s="84"/>
      <c r="L161" s="84"/>
      <c r="M161" s="84"/>
      <c r="N161" s="84"/>
      <c r="O161" s="82"/>
      <c r="P161" s="82"/>
      <c r="Q161" s="82"/>
      <c r="R161" s="82"/>
      <c r="S161" s="82"/>
    </row>
    <row r="162" spans="2:19" x14ac:dyDescent="0.25">
      <c r="B162" s="82"/>
      <c r="C162" s="82"/>
      <c r="D162" s="82"/>
      <c r="E162" s="82"/>
      <c r="F162" s="82"/>
      <c r="G162" s="82"/>
      <c r="H162" s="82"/>
      <c r="I162" s="84"/>
      <c r="J162" s="84"/>
      <c r="K162" s="84"/>
      <c r="L162" s="84"/>
      <c r="M162" s="84"/>
      <c r="N162" s="84"/>
      <c r="O162" s="82"/>
      <c r="P162" s="82"/>
      <c r="Q162" s="82"/>
      <c r="R162" s="82"/>
      <c r="S162" s="82"/>
    </row>
    <row r="163" spans="2:19" x14ac:dyDescent="0.25">
      <c r="B163" s="82"/>
      <c r="C163" s="82"/>
      <c r="D163" s="82"/>
      <c r="E163" s="82"/>
      <c r="F163" s="82"/>
      <c r="G163" s="82"/>
      <c r="H163" s="82"/>
      <c r="I163" s="84"/>
      <c r="J163" s="84"/>
      <c r="K163" s="84"/>
      <c r="L163" s="84"/>
      <c r="M163" s="84"/>
      <c r="N163" s="84"/>
      <c r="O163" s="82"/>
      <c r="P163" s="82"/>
      <c r="Q163" s="82"/>
      <c r="R163" s="82"/>
      <c r="S163" s="82"/>
    </row>
    <row r="164" spans="2:19" x14ac:dyDescent="0.25">
      <c r="B164" s="82"/>
      <c r="C164" s="82"/>
      <c r="D164" s="82"/>
      <c r="E164" s="82"/>
      <c r="F164" s="82"/>
      <c r="G164" s="82"/>
      <c r="H164" s="82"/>
      <c r="I164" s="84"/>
      <c r="J164" s="84"/>
      <c r="K164" s="84"/>
      <c r="L164" s="84"/>
      <c r="M164" s="84"/>
      <c r="N164" s="84"/>
      <c r="O164" s="82"/>
      <c r="P164" s="82"/>
      <c r="Q164" s="82"/>
      <c r="R164" s="82"/>
      <c r="S164" s="82"/>
    </row>
    <row r="165" spans="2:19" x14ac:dyDescent="0.25">
      <c r="B165" s="82"/>
      <c r="C165" s="82"/>
      <c r="D165" s="82"/>
      <c r="E165" s="82"/>
      <c r="F165" s="82"/>
      <c r="G165" s="82"/>
      <c r="H165" s="82"/>
      <c r="I165" s="84"/>
      <c r="J165" s="84"/>
      <c r="K165" s="84"/>
      <c r="L165" s="84"/>
      <c r="M165" s="84"/>
      <c r="N165" s="84"/>
      <c r="O165" s="82"/>
      <c r="P165" s="82"/>
      <c r="Q165" s="82"/>
      <c r="R165" s="82"/>
      <c r="S165" s="82"/>
    </row>
    <row r="166" spans="2:19" x14ac:dyDescent="0.25">
      <c r="B166" s="82"/>
      <c r="C166" s="82"/>
      <c r="D166" s="82"/>
      <c r="E166" s="82"/>
      <c r="F166" s="82"/>
      <c r="G166" s="82"/>
      <c r="H166" s="82"/>
      <c r="I166" s="84"/>
      <c r="J166" s="84"/>
      <c r="K166" s="84"/>
      <c r="L166" s="84"/>
      <c r="M166" s="84"/>
      <c r="N166" s="84"/>
      <c r="O166" s="82"/>
      <c r="P166" s="82"/>
      <c r="Q166" s="82"/>
      <c r="R166" s="82"/>
      <c r="S166" s="82"/>
    </row>
    <row r="167" spans="2:19" x14ac:dyDescent="0.25">
      <c r="B167" s="82"/>
      <c r="C167" s="82"/>
      <c r="D167" s="82"/>
      <c r="E167" s="82"/>
      <c r="F167" s="82"/>
      <c r="G167" s="82"/>
      <c r="H167" s="82"/>
      <c r="I167" s="84"/>
      <c r="J167" s="84"/>
      <c r="K167" s="84"/>
      <c r="L167" s="84"/>
      <c r="M167" s="84"/>
      <c r="N167" s="84"/>
      <c r="O167" s="82"/>
      <c r="P167" s="82"/>
      <c r="Q167" s="82"/>
      <c r="R167" s="82"/>
      <c r="S167" s="82"/>
    </row>
    <row r="168" spans="2:19" x14ac:dyDescent="0.25">
      <c r="B168" s="82"/>
      <c r="C168" s="82"/>
      <c r="D168" s="82"/>
      <c r="E168" s="82"/>
      <c r="F168" s="82"/>
      <c r="G168" s="82"/>
      <c r="H168" s="82"/>
      <c r="I168" s="84"/>
      <c r="J168" s="84"/>
      <c r="K168" s="84"/>
      <c r="L168" s="84"/>
      <c r="M168" s="84"/>
      <c r="N168" s="84"/>
      <c r="O168" s="82"/>
      <c r="P168" s="82"/>
      <c r="Q168" s="82"/>
      <c r="R168" s="82"/>
      <c r="S168" s="82"/>
    </row>
    <row r="169" spans="2:19" x14ac:dyDescent="0.25">
      <c r="B169" s="82"/>
      <c r="C169" s="82"/>
      <c r="D169" s="82"/>
      <c r="E169" s="82"/>
      <c r="F169" s="82"/>
      <c r="G169" s="82"/>
      <c r="H169" s="82"/>
      <c r="I169" s="84"/>
      <c r="J169" s="84"/>
      <c r="K169" s="84"/>
      <c r="L169" s="84"/>
      <c r="M169" s="84"/>
      <c r="N169" s="84"/>
      <c r="O169" s="82"/>
      <c r="P169" s="82"/>
      <c r="Q169" s="82"/>
      <c r="R169" s="82"/>
      <c r="S169" s="82"/>
    </row>
    <row r="170" spans="2:19" x14ac:dyDescent="0.25">
      <c r="I170" s="38"/>
      <c r="J170" s="38"/>
      <c r="K170" s="38"/>
      <c r="L170" s="38"/>
      <c r="M170" s="38"/>
      <c r="N170" s="38"/>
    </row>
    <row r="171" spans="2:19" x14ac:dyDescent="0.25">
      <c r="I171" s="38"/>
      <c r="J171" s="38"/>
      <c r="K171" s="38"/>
      <c r="L171" s="38"/>
      <c r="M171" s="38"/>
      <c r="N171" s="38"/>
    </row>
    <row r="172" spans="2:19" x14ac:dyDescent="0.25">
      <c r="I172" s="38"/>
      <c r="J172" s="38"/>
      <c r="K172" s="38"/>
      <c r="L172" s="38"/>
      <c r="M172" s="38"/>
      <c r="N172" s="38"/>
    </row>
    <row r="173" spans="2:19" x14ac:dyDescent="0.25">
      <c r="I173" s="38"/>
      <c r="J173" s="38"/>
      <c r="K173" s="38"/>
      <c r="L173" s="38"/>
      <c r="M173" s="38"/>
      <c r="N173" s="38"/>
    </row>
    <row r="174" spans="2:19" x14ac:dyDescent="0.25">
      <c r="I174" s="38"/>
      <c r="J174" s="38"/>
      <c r="K174" s="38"/>
      <c r="L174" s="38"/>
      <c r="M174" s="38"/>
      <c r="N174" s="38"/>
    </row>
    <row r="175" spans="2:19" x14ac:dyDescent="0.25">
      <c r="I175" s="38"/>
      <c r="J175" s="38"/>
      <c r="K175" s="38"/>
      <c r="L175" s="38"/>
      <c r="M175" s="38"/>
      <c r="N175" s="38"/>
    </row>
    <row r="176" spans="2:19" x14ac:dyDescent="0.25">
      <c r="I176" s="38"/>
      <c r="J176" s="38"/>
      <c r="K176" s="38"/>
      <c r="L176" s="38"/>
      <c r="M176" s="38"/>
      <c r="N176" s="38"/>
    </row>
    <row r="177" spans="9:14" x14ac:dyDescent="0.25">
      <c r="I177" s="38"/>
      <c r="J177" s="38"/>
      <c r="K177" s="38"/>
      <c r="L177" s="38"/>
      <c r="M177" s="38"/>
      <c r="N177" s="38"/>
    </row>
    <row r="178" spans="9:14" x14ac:dyDescent="0.25">
      <c r="I178" s="38"/>
      <c r="J178" s="38"/>
      <c r="K178" s="38"/>
      <c r="L178" s="38"/>
      <c r="M178" s="38"/>
      <c r="N178" s="38"/>
    </row>
    <row r="179" spans="9:14" x14ac:dyDescent="0.25">
      <c r="I179" s="38"/>
      <c r="J179" s="38"/>
      <c r="K179" s="38"/>
      <c r="L179" s="38"/>
      <c r="M179" s="38"/>
      <c r="N179" s="38"/>
    </row>
    <row r="180" spans="9:14" x14ac:dyDescent="0.25">
      <c r="I180" s="38"/>
      <c r="J180" s="38"/>
      <c r="K180" s="38"/>
      <c r="L180" s="38"/>
      <c r="M180" s="38"/>
      <c r="N180" s="38"/>
    </row>
    <row r="181" spans="9:14" x14ac:dyDescent="0.25">
      <c r="I181" s="38"/>
      <c r="J181" s="38"/>
      <c r="K181" s="38"/>
      <c r="L181" s="38"/>
      <c r="M181" s="38"/>
      <c r="N181" s="38"/>
    </row>
    <row r="182" spans="9:14" x14ac:dyDescent="0.25">
      <c r="I182" s="38"/>
      <c r="J182" s="38"/>
      <c r="K182" s="38"/>
      <c r="L182" s="38"/>
      <c r="M182" s="38"/>
      <c r="N182" s="38"/>
    </row>
    <row r="183" spans="9:14" x14ac:dyDescent="0.25">
      <c r="I183" s="38"/>
      <c r="J183" s="38"/>
      <c r="K183" s="38"/>
      <c r="L183" s="38"/>
      <c r="M183" s="38"/>
      <c r="N183" s="38"/>
    </row>
    <row r="184" spans="9:14" x14ac:dyDescent="0.25">
      <c r="I184" s="38"/>
      <c r="J184" s="38"/>
      <c r="K184" s="38"/>
      <c r="L184" s="38"/>
      <c r="M184" s="38"/>
      <c r="N184" s="38"/>
    </row>
    <row r="185" spans="9:14" x14ac:dyDescent="0.25">
      <c r="I185" s="38"/>
      <c r="J185" s="38"/>
      <c r="K185" s="38"/>
      <c r="L185" s="38"/>
      <c r="M185" s="38"/>
      <c r="N185" s="38"/>
    </row>
    <row r="186" spans="9:14" x14ac:dyDescent="0.25">
      <c r="I186" s="38"/>
      <c r="J186" s="38"/>
      <c r="K186" s="38"/>
      <c r="L186" s="38"/>
      <c r="M186" s="38"/>
      <c r="N186" s="38"/>
    </row>
    <row r="187" spans="9:14" x14ac:dyDescent="0.25">
      <c r="I187" s="38"/>
      <c r="J187" s="38"/>
      <c r="K187" s="38"/>
      <c r="L187" s="38"/>
      <c r="M187" s="38"/>
      <c r="N187" s="38"/>
    </row>
    <row r="188" spans="9:14" x14ac:dyDescent="0.25">
      <c r="I188" s="38"/>
      <c r="J188" s="38"/>
      <c r="K188" s="38"/>
      <c r="L188" s="38"/>
      <c r="M188" s="38"/>
      <c r="N188" s="38"/>
    </row>
    <row r="189" spans="9:14" x14ac:dyDescent="0.25">
      <c r="I189" s="38"/>
      <c r="J189" s="38"/>
      <c r="K189" s="38"/>
      <c r="L189" s="38"/>
      <c r="M189" s="38"/>
      <c r="N189" s="38"/>
    </row>
    <row r="190" spans="9:14" x14ac:dyDescent="0.25">
      <c r="I190" s="38"/>
      <c r="J190" s="38"/>
      <c r="K190" s="38"/>
      <c r="L190" s="38"/>
      <c r="M190" s="38"/>
      <c r="N190" s="38"/>
    </row>
    <row r="191" spans="9:14" x14ac:dyDescent="0.25">
      <c r="I191" s="38"/>
      <c r="J191" s="38"/>
      <c r="K191" s="38"/>
      <c r="L191" s="38"/>
      <c r="M191" s="38"/>
      <c r="N191" s="38"/>
    </row>
    <row r="192" spans="9:14" x14ac:dyDescent="0.25">
      <c r="I192" s="38"/>
      <c r="J192" s="38"/>
      <c r="K192" s="38"/>
      <c r="L192" s="38"/>
      <c r="M192" s="38"/>
      <c r="N192" s="38"/>
    </row>
    <row r="193" spans="9:14" x14ac:dyDescent="0.25">
      <c r="I193" s="38"/>
      <c r="J193" s="38"/>
      <c r="K193" s="38"/>
      <c r="L193" s="38"/>
      <c r="M193" s="38"/>
      <c r="N193" s="38"/>
    </row>
    <row r="194" spans="9:14" x14ac:dyDescent="0.25">
      <c r="I194" s="38"/>
      <c r="J194" s="38"/>
      <c r="K194" s="38"/>
      <c r="L194" s="38"/>
      <c r="M194" s="38"/>
      <c r="N194" s="38"/>
    </row>
    <row r="195" spans="9:14" x14ac:dyDescent="0.25">
      <c r="I195" s="38"/>
      <c r="J195" s="38"/>
      <c r="K195" s="38"/>
      <c r="L195" s="38"/>
      <c r="M195" s="38"/>
      <c r="N195" s="38"/>
    </row>
    <row r="196" spans="9:14" x14ac:dyDescent="0.25">
      <c r="I196" s="38"/>
      <c r="J196" s="38"/>
      <c r="K196" s="38"/>
      <c r="L196" s="38"/>
      <c r="M196" s="38"/>
      <c r="N196" s="38"/>
    </row>
    <row r="197" spans="9:14" x14ac:dyDescent="0.25">
      <c r="I197" s="38"/>
      <c r="J197" s="38"/>
      <c r="K197" s="38"/>
      <c r="L197" s="38"/>
      <c r="M197" s="38"/>
      <c r="N197" s="38"/>
    </row>
    <row r="198" spans="9:14" x14ac:dyDescent="0.25">
      <c r="I198" s="38"/>
      <c r="J198" s="38"/>
      <c r="K198" s="38"/>
      <c r="L198" s="38"/>
      <c r="M198" s="38"/>
      <c r="N198" s="38"/>
    </row>
    <row r="199" spans="9:14" x14ac:dyDescent="0.25">
      <c r="I199" s="38"/>
      <c r="J199" s="38"/>
      <c r="K199" s="38"/>
      <c r="L199" s="38"/>
      <c r="M199" s="38"/>
      <c r="N199" s="38"/>
    </row>
    <row r="200" spans="9:14" x14ac:dyDescent="0.25">
      <c r="I200" s="38"/>
      <c r="J200" s="38"/>
      <c r="K200" s="38"/>
      <c r="L200" s="38"/>
      <c r="M200" s="38"/>
      <c r="N200" s="38"/>
    </row>
    <row r="201" spans="9:14" x14ac:dyDescent="0.25">
      <c r="I201" s="38"/>
      <c r="J201" s="38"/>
      <c r="K201" s="38"/>
      <c r="L201" s="38"/>
      <c r="M201" s="38"/>
      <c r="N201" s="38"/>
    </row>
    <row r="202" spans="9:14" x14ac:dyDescent="0.25">
      <c r="I202" s="38"/>
      <c r="J202" s="38"/>
      <c r="K202" s="38"/>
      <c r="L202" s="38"/>
      <c r="M202" s="38"/>
      <c r="N202" s="38"/>
    </row>
    <row r="203" spans="9:14" x14ac:dyDescent="0.25">
      <c r="I203" s="38"/>
      <c r="J203" s="38"/>
      <c r="K203" s="38"/>
      <c r="L203" s="38"/>
      <c r="M203" s="38"/>
      <c r="N203" s="38"/>
    </row>
    <row r="204" spans="9:14" x14ac:dyDescent="0.25">
      <c r="I204" s="38"/>
      <c r="J204" s="38"/>
      <c r="K204" s="38"/>
      <c r="L204" s="38"/>
      <c r="M204" s="38"/>
      <c r="N204" s="38"/>
    </row>
    <row r="205" spans="9:14" x14ac:dyDescent="0.25">
      <c r="I205" s="38"/>
      <c r="J205" s="38"/>
      <c r="K205" s="38"/>
      <c r="L205" s="38"/>
      <c r="M205" s="38"/>
      <c r="N205" s="38"/>
    </row>
    <row r="206" spans="9:14" x14ac:dyDescent="0.25">
      <c r="I206" s="38"/>
      <c r="J206" s="38"/>
      <c r="K206" s="38"/>
      <c r="L206" s="38"/>
      <c r="M206" s="38"/>
      <c r="N206" s="38"/>
    </row>
    <row r="207" spans="9:14" x14ac:dyDescent="0.25">
      <c r="I207" s="38"/>
      <c r="J207" s="38"/>
      <c r="K207" s="38"/>
      <c r="L207" s="38"/>
      <c r="M207" s="38"/>
      <c r="N207" s="38"/>
    </row>
    <row r="208" spans="9:14" x14ac:dyDescent="0.25">
      <c r="I208" s="38"/>
      <c r="J208" s="38"/>
      <c r="K208" s="38"/>
      <c r="L208" s="38"/>
      <c r="M208" s="38"/>
      <c r="N208" s="38"/>
    </row>
    <row r="209" spans="9:14" x14ac:dyDescent="0.25">
      <c r="I209" s="38"/>
      <c r="J209" s="38"/>
      <c r="K209" s="38"/>
      <c r="L209" s="38"/>
      <c r="M209" s="38"/>
      <c r="N209" s="38"/>
    </row>
    <row r="210" spans="9:14" x14ac:dyDescent="0.25">
      <c r="I210" s="38"/>
      <c r="J210" s="38"/>
      <c r="K210" s="38"/>
      <c r="L210" s="38"/>
      <c r="M210" s="38"/>
      <c r="N210" s="38"/>
    </row>
    <row r="211" spans="9:14" x14ac:dyDescent="0.25">
      <c r="I211" s="38"/>
      <c r="J211" s="38"/>
      <c r="K211" s="38"/>
      <c r="L211" s="38"/>
      <c r="M211" s="38"/>
      <c r="N211" s="38"/>
    </row>
    <row r="212" spans="9:14" x14ac:dyDescent="0.25">
      <c r="I212" s="38"/>
      <c r="J212" s="38"/>
      <c r="K212" s="38"/>
      <c r="L212" s="38"/>
      <c r="M212" s="38"/>
      <c r="N212" s="38"/>
    </row>
    <row r="213" spans="9:14" x14ac:dyDescent="0.25">
      <c r="I213" s="38"/>
      <c r="J213" s="38"/>
      <c r="K213" s="38"/>
      <c r="L213" s="38"/>
      <c r="M213" s="38"/>
      <c r="N213" s="38"/>
    </row>
    <row r="214" spans="9:14" x14ac:dyDescent="0.25">
      <c r="I214" s="38"/>
      <c r="J214" s="38"/>
      <c r="K214" s="38"/>
      <c r="L214" s="38"/>
      <c r="M214" s="38"/>
      <c r="N214" s="38"/>
    </row>
    <row r="215" spans="9:14" x14ac:dyDescent="0.25">
      <c r="I215" s="38"/>
      <c r="J215" s="38"/>
      <c r="K215" s="38"/>
      <c r="L215" s="38"/>
      <c r="M215" s="38"/>
      <c r="N215" s="38"/>
    </row>
    <row r="216" spans="9:14" x14ac:dyDescent="0.25">
      <c r="I216" s="38"/>
      <c r="J216" s="38"/>
      <c r="K216" s="38"/>
      <c r="L216" s="38"/>
      <c r="M216" s="38"/>
      <c r="N216" s="38"/>
    </row>
    <row r="217" spans="9:14" x14ac:dyDescent="0.25">
      <c r="I217" s="38"/>
      <c r="J217" s="38"/>
      <c r="K217" s="38"/>
      <c r="L217" s="38"/>
      <c r="M217" s="38"/>
      <c r="N217" s="38"/>
    </row>
    <row r="218" spans="9:14" x14ac:dyDescent="0.25">
      <c r="I218" s="38"/>
      <c r="J218" s="38"/>
      <c r="K218" s="38"/>
      <c r="L218" s="38"/>
      <c r="M218" s="38"/>
      <c r="N218" s="38"/>
    </row>
    <row r="219" spans="9:14" x14ac:dyDescent="0.25">
      <c r="I219" s="38"/>
      <c r="J219" s="38"/>
      <c r="K219" s="38"/>
      <c r="L219" s="38"/>
      <c r="M219" s="38"/>
      <c r="N219" s="38"/>
    </row>
    <row r="220" spans="9:14" x14ac:dyDescent="0.25">
      <c r="I220" s="38"/>
      <c r="J220" s="38"/>
      <c r="K220" s="38"/>
      <c r="L220" s="38"/>
      <c r="M220" s="38"/>
      <c r="N220" s="38"/>
    </row>
    <row r="221" spans="9:14" x14ac:dyDescent="0.25">
      <c r="I221" s="38"/>
      <c r="J221" s="38"/>
      <c r="K221" s="38"/>
      <c r="L221" s="38"/>
      <c r="M221" s="38"/>
      <c r="N221" s="38"/>
    </row>
    <row r="222" spans="9:14" x14ac:dyDescent="0.25">
      <c r="I222" s="38"/>
      <c r="J222" s="38"/>
      <c r="K222" s="38"/>
      <c r="L222" s="38"/>
      <c r="M222" s="38"/>
      <c r="N222" s="38"/>
    </row>
    <row r="223" spans="9:14" x14ac:dyDescent="0.25">
      <c r="I223" s="38"/>
      <c r="J223" s="38"/>
      <c r="K223" s="38"/>
      <c r="L223" s="38"/>
      <c r="M223" s="38"/>
      <c r="N223" s="38"/>
    </row>
    <row r="224" spans="9:14" x14ac:dyDescent="0.25">
      <c r="I224" s="38"/>
      <c r="J224" s="38"/>
      <c r="K224" s="38"/>
      <c r="L224" s="38"/>
      <c r="M224" s="38"/>
      <c r="N224" s="38"/>
    </row>
    <row r="225" spans="9:14" x14ac:dyDescent="0.25">
      <c r="I225" s="38"/>
      <c r="J225" s="38"/>
      <c r="K225" s="38"/>
      <c r="L225" s="38"/>
      <c r="M225" s="38"/>
      <c r="N225" s="38"/>
    </row>
    <row r="226" spans="9:14" x14ac:dyDescent="0.25">
      <c r="I226" s="38"/>
      <c r="J226" s="38"/>
      <c r="K226" s="38"/>
      <c r="L226" s="38"/>
      <c r="M226" s="38"/>
      <c r="N226" s="38"/>
    </row>
    <row r="227" spans="9:14" x14ac:dyDescent="0.25">
      <c r="I227" s="38"/>
      <c r="J227" s="38"/>
      <c r="K227" s="38"/>
      <c r="L227" s="38"/>
      <c r="M227" s="38"/>
      <c r="N227" s="38"/>
    </row>
    <row r="228" spans="9:14" x14ac:dyDescent="0.25">
      <c r="I228" s="38"/>
      <c r="J228" s="38"/>
      <c r="K228" s="38"/>
      <c r="L228" s="38"/>
      <c r="M228" s="38"/>
      <c r="N228" s="38"/>
    </row>
    <row r="229" spans="9:14" x14ac:dyDescent="0.25">
      <c r="I229" s="38"/>
      <c r="J229" s="38"/>
      <c r="K229" s="38"/>
      <c r="L229" s="38"/>
      <c r="M229" s="38"/>
      <c r="N229" s="38"/>
    </row>
    <row r="230" spans="9:14" x14ac:dyDescent="0.25">
      <c r="I230" s="38"/>
      <c r="J230" s="38"/>
      <c r="K230" s="38"/>
      <c r="L230" s="38"/>
      <c r="M230" s="38"/>
      <c r="N230" s="38"/>
    </row>
    <row r="231" spans="9:14" x14ac:dyDescent="0.25">
      <c r="I231" s="38"/>
      <c r="J231" s="38"/>
      <c r="K231" s="38"/>
      <c r="L231" s="38"/>
      <c r="M231" s="38"/>
      <c r="N231" s="38"/>
    </row>
    <row r="232" spans="9:14" x14ac:dyDescent="0.25">
      <c r="I232" s="38"/>
      <c r="J232" s="38"/>
      <c r="K232" s="38"/>
      <c r="L232" s="38"/>
      <c r="M232" s="38"/>
      <c r="N232" s="38"/>
    </row>
    <row r="233" spans="9:14" x14ac:dyDescent="0.25">
      <c r="I233" s="38"/>
      <c r="J233" s="38"/>
      <c r="K233" s="38"/>
      <c r="L233" s="38"/>
      <c r="M233" s="38"/>
      <c r="N233" s="38"/>
    </row>
    <row r="234" spans="9:14" x14ac:dyDescent="0.25">
      <c r="I234" s="38"/>
      <c r="J234" s="38"/>
      <c r="K234" s="38"/>
      <c r="L234" s="38"/>
      <c r="M234" s="38"/>
      <c r="N234" s="38"/>
    </row>
    <row r="235" spans="9:14" x14ac:dyDescent="0.25">
      <c r="I235" s="38"/>
      <c r="J235" s="38"/>
      <c r="K235" s="38"/>
      <c r="L235" s="38"/>
      <c r="M235" s="38"/>
      <c r="N235" s="38"/>
    </row>
    <row r="236" spans="9:14" x14ac:dyDescent="0.25">
      <c r="I236" s="38"/>
      <c r="J236" s="38"/>
      <c r="K236" s="38"/>
      <c r="L236" s="38"/>
      <c r="M236" s="38"/>
      <c r="N236" s="38"/>
    </row>
    <row r="237" spans="9:14" x14ac:dyDescent="0.25">
      <c r="I237" s="38"/>
      <c r="J237" s="38"/>
      <c r="K237" s="38"/>
      <c r="L237" s="38"/>
      <c r="M237" s="38"/>
      <c r="N237" s="38"/>
    </row>
    <row r="238" spans="9:14" x14ac:dyDescent="0.25">
      <c r="I238" s="38"/>
      <c r="J238" s="38"/>
      <c r="K238" s="38"/>
      <c r="L238" s="38"/>
      <c r="M238" s="38"/>
      <c r="N238" s="38"/>
    </row>
    <row r="239" spans="9:14" x14ac:dyDescent="0.25">
      <c r="I239" s="38"/>
      <c r="J239" s="38"/>
      <c r="K239" s="38"/>
      <c r="L239" s="38"/>
      <c r="M239" s="38"/>
      <c r="N239" s="38"/>
    </row>
    <row r="240" spans="9:14" x14ac:dyDescent="0.25">
      <c r="I240" s="38"/>
      <c r="J240" s="38"/>
      <c r="K240" s="38"/>
      <c r="L240" s="38"/>
      <c r="M240" s="38"/>
      <c r="N240" s="38"/>
    </row>
    <row r="241" spans="9:14" x14ac:dyDescent="0.25">
      <c r="I241" s="38"/>
      <c r="J241" s="38"/>
      <c r="K241" s="38"/>
      <c r="L241" s="38"/>
      <c r="M241" s="38"/>
      <c r="N241" s="38"/>
    </row>
    <row r="242" spans="9:14" x14ac:dyDescent="0.25">
      <c r="I242" s="38"/>
      <c r="J242" s="38"/>
      <c r="K242" s="38"/>
      <c r="L242" s="38"/>
      <c r="M242" s="38"/>
      <c r="N242" s="38"/>
    </row>
    <row r="243" spans="9:14" x14ac:dyDescent="0.25">
      <c r="I243" s="38"/>
      <c r="J243" s="38"/>
      <c r="K243" s="38"/>
      <c r="L243" s="38"/>
      <c r="M243" s="38"/>
      <c r="N243" s="38"/>
    </row>
    <row r="244" spans="9:14" x14ac:dyDescent="0.25">
      <c r="I244" s="38"/>
      <c r="J244" s="38"/>
      <c r="K244" s="38"/>
      <c r="L244" s="38"/>
      <c r="M244" s="38"/>
      <c r="N244" s="38"/>
    </row>
    <row r="245" spans="9:14" x14ac:dyDescent="0.25">
      <c r="I245" s="38"/>
      <c r="J245" s="38"/>
      <c r="K245" s="38"/>
      <c r="L245" s="38"/>
      <c r="M245" s="38"/>
      <c r="N245" s="38"/>
    </row>
    <row r="246" spans="9:14" x14ac:dyDescent="0.25">
      <c r="I246" s="38"/>
      <c r="J246" s="38"/>
      <c r="K246" s="38"/>
      <c r="L246" s="38"/>
      <c r="M246" s="38"/>
      <c r="N246" s="38"/>
    </row>
    <row r="247" spans="9:14" x14ac:dyDescent="0.25">
      <c r="I247" s="38"/>
      <c r="J247" s="38"/>
      <c r="K247" s="38"/>
      <c r="L247" s="38"/>
      <c r="M247" s="38"/>
      <c r="N247" s="38"/>
    </row>
    <row r="248" spans="9:14" x14ac:dyDescent="0.25">
      <c r="I248" s="38"/>
      <c r="J248" s="38"/>
      <c r="K248" s="38"/>
      <c r="L248" s="38"/>
      <c r="M248" s="38"/>
      <c r="N248" s="38"/>
    </row>
    <row r="249" spans="9:14" x14ac:dyDescent="0.25">
      <c r="I249" s="38"/>
      <c r="J249" s="38"/>
      <c r="K249" s="38"/>
      <c r="L249" s="38"/>
      <c r="M249" s="38"/>
      <c r="N249" s="38"/>
    </row>
    <row r="250" spans="9:14" x14ac:dyDescent="0.25">
      <c r="I250" s="38"/>
      <c r="J250" s="38"/>
      <c r="K250" s="38"/>
      <c r="L250" s="38"/>
      <c r="M250" s="38"/>
      <c r="N250" s="38"/>
    </row>
    <row r="251" spans="9:14" x14ac:dyDescent="0.25">
      <c r="I251" s="38"/>
      <c r="J251" s="38"/>
      <c r="K251" s="38"/>
      <c r="L251" s="38"/>
      <c r="M251" s="38"/>
      <c r="N251" s="38"/>
    </row>
    <row r="252" spans="9:14" x14ac:dyDescent="0.25">
      <c r="I252" s="38"/>
      <c r="J252" s="38"/>
      <c r="K252" s="38"/>
      <c r="L252" s="38"/>
      <c r="M252" s="38"/>
      <c r="N252" s="38"/>
    </row>
    <row r="253" spans="9:14" x14ac:dyDescent="0.25">
      <c r="I253" s="38"/>
      <c r="J253" s="38"/>
      <c r="K253" s="38"/>
      <c r="L253" s="38"/>
      <c r="M253" s="38"/>
      <c r="N253" s="38"/>
    </row>
    <row r="254" spans="9:14" x14ac:dyDescent="0.25">
      <c r="I254" s="38"/>
      <c r="J254" s="38"/>
      <c r="K254" s="38"/>
      <c r="L254" s="38"/>
      <c r="M254" s="38"/>
      <c r="N254" s="38"/>
    </row>
    <row r="255" spans="9:14" x14ac:dyDescent="0.25">
      <c r="I255" s="38"/>
      <c r="J255" s="38"/>
      <c r="K255" s="38"/>
      <c r="L255" s="38"/>
      <c r="M255" s="38"/>
      <c r="N255" s="38"/>
    </row>
    <row r="256" spans="9:14" x14ac:dyDescent="0.25">
      <c r="I256" s="38"/>
      <c r="J256" s="38"/>
      <c r="K256" s="38"/>
      <c r="L256" s="38"/>
      <c r="M256" s="38"/>
      <c r="N256" s="38"/>
    </row>
    <row r="257" spans="9:14" x14ac:dyDescent="0.25">
      <c r="I257" s="38"/>
      <c r="J257" s="38"/>
      <c r="K257" s="38"/>
      <c r="L257" s="38"/>
      <c r="M257" s="38"/>
      <c r="N257" s="38"/>
    </row>
    <row r="258" spans="9:14" x14ac:dyDescent="0.25">
      <c r="I258" s="38"/>
      <c r="J258" s="38"/>
      <c r="K258" s="38"/>
      <c r="L258" s="38"/>
      <c r="M258" s="38"/>
      <c r="N258" s="38"/>
    </row>
    <row r="259" spans="9:14" x14ac:dyDescent="0.25">
      <c r="I259" s="38"/>
      <c r="J259" s="38"/>
      <c r="K259" s="38"/>
      <c r="L259" s="38"/>
      <c r="M259" s="38"/>
      <c r="N259" s="38"/>
    </row>
    <row r="260" spans="9:14" x14ac:dyDescent="0.25">
      <c r="I260" s="38"/>
      <c r="J260" s="38"/>
      <c r="K260" s="38"/>
      <c r="L260" s="38"/>
      <c r="M260" s="38"/>
      <c r="N260" s="38"/>
    </row>
    <row r="261" spans="9:14" x14ac:dyDescent="0.25">
      <c r="I261" s="38"/>
      <c r="J261" s="38"/>
      <c r="K261" s="38"/>
      <c r="L261" s="38"/>
      <c r="M261" s="38"/>
      <c r="N261" s="38"/>
    </row>
    <row r="262" spans="9:14" x14ac:dyDescent="0.25">
      <c r="I262" s="38"/>
      <c r="J262" s="38"/>
      <c r="K262" s="38"/>
      <c r="L262" s="38"/>
      <c r="M262" s="38"/>
      <c r="N262" s="38"/>
    </row>
    <row r="263" spans="9:14" x14ac:dyDescent="0.25">
      <c r="I263" s="38"/>
      <c r="J263" s="38"/>
      <c r="K263" s="38"/>
      <c r="L263" s="38"/>
      <c r="M263" s="38"/>
      <c r="N263" s="38"/>
    </row>
    <row r="264" spans="9:14" x14ac:dyDescent="0.25">
      <c r="I264" s="38"/>
      <c r="J264" s="38"/>
      <c r="K264" s="38"/>
      <c r="L264" s="38"/>
      <c r="M264" s="38"/>
      <c r="N264" s="38"/>
    </row>
    <row r="265" spans="9:14" x14ac:dyDescent="0.25">
      <c r="I265" s="38"/>
      <c r="J265" s="38"/>
      <c r="K265" s="38"/>
      <c r="L265" s="38"/>
      <c r="M265" s="38"/>
      <c r="N265" s="38"/>
    </row>
    <row r="266" spans="9:14" x14ac:dyDescent="0.25">
      <c r="I266" s="38"/>
      <c r="J266" s="38"/>
      <c r="K266" s="38"/>
      <c r="L266" s="38"/>
      <c r="M266" s="38"/>
      <c r="N266" s="38"/>
    </row>
    <row r="267" spans="9:14" x14ac:dyDescent="0.25">
      <c r="I267" s="38"/>
      <c r="J267" s="38"/>
      <c r="K267" s="38"/>
      <c r="L267" s="38"/>
      <c r="M267" s="38"/>
      <c r="N267" s="38"/>
    </row>
    <row r="268" spans="9:14" x14ac:dyDescent="0.25">
      <c r="I268" s="38"/>
      <c r="J268" s="38"/>
      <c r="K268" s="38"/>
      <c r="L268" s="38"/>
      <c r="M268" s="38"/>
      <c r="N268" s="38"/>
    </row>
    <row r="269" spans="9:14" x14ac:dyDescent="0.25">
      <c r="I269" s="38"/>
      <c r="J269" s="38"/>
      <c r="K269" s="38"/>
      <c r="L269" s="38"/>
      <c r="M269" s="38"/>
      <c r="N269" s="38"/>
    </row>
    <row r="270" spans="9:14" x14ac:dyDescent="0.25">
      <c r="I270" s="38"/>
      <c r="J270" s="38"/>
      <c r="K270" s="38"/>
      <c r="L270" s="38"/>
      <c r="M270" s="38"/>
      <c r="N270" s="38"/>
    </row>
    <row r="271" spans="9:14" x14ac:dyDescent="0.25">
      <c r="I271" s="38"/>
      <c r="J271" s="38"/>
      <c r="K271" s="38"/>
      <c r="L271" s="38"/>
      <c r="M271" s="38"/>
      <c r="N271" s="38"/>
    </row>
    <row r="272" spans="9:14" x14ac:dyDescent="0.25">
      <c r="I272" s="38"/>
      <c r="J272" s="38"/>
      <c r="K272" s="38"/>
      <c r="L272" s="38"/>
      <c r="M272" s="38"/>
      <c r="N272" s="38"/>
    </row>
    <row r="273" spans="9:14" x14ac:dyDescent="0.25">
      <c r="I273" s="38"/>
      <c r="J273" s="38"/>
      <c r="K273" s="38"/>
      <c r="L273" s="38"/>
      <c r="M273" s="38"/>
      <c r="N273" s="38"/>
    </row>
    <row r="274" spans="9:14" x14ac:dyDescent="0.25">
      <c r="I274" s="38"/>
      <c r="J274" s="38"/>
      <c r="K274" s="38"/>
      <c r="L274" s="38"/>
      <c r="M274" s="38"/>
      <c r="N274" s="38"/>
    </row>
    <row r="275" spans="9:14" x14ac:dyDescent="0.25">
      <c r="I275" s="38"/>
      <c r="J275" s="38"/>
      <c r="K275" s="38"/>
      <c r="L275" s="38"/>
      <c r="M275" s="38"/>
      <c r="N275" s="38"/>
    </row>
  </sheetData>
  <sheetProtection algorithmName="SHA-512" hashValue="5iRugdZIwWVJl5s4RqdCZyphIj6FL33wgAq3wewDweCWu1/G3283i6IM+W/Gmn3Q/9CNHSmqg25xNbvSOsl1eQ==" saltValue="QoH/kkaX07BNGKfHPaBJJg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6</xdr:col>
                    <xdr:colOff>552450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locked="0" defaultSize="0" autoLine="0" autoPict="0">
                <anchor moveWithCells="1">
                  <from>
                    <xdr:col>6</xdr:col>
                    <xdr:colOff>9525</xdr:colOff>
                    <xdr:row>18</xdr:row>
                    <xdr:rowOff>0</xdr:rowOff>
                  </from>
                  <to>
                    <xdr:col>6</xdr:col>
                    <xdr:colOff>571500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Drop Down 13">
              <controlPr defaultSize="0" autoLine="0" autoPict="0">
                <anchor moveWithCells="1"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7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Drop Down 14">
              <controlPr defaultSize="0" autoLine="0" autoPict="0">
                <anchor moveWithCells="1">
                  <from>
                    <xdr:col>6</xdr:col>
                    <xdr:colOff>9525</xdr:colOff>
                    <xdr:row>19</xdr:row>
                    <xdr:rowOff>0</xdr:rowOff>
                  </from>
                  <to>
                    <xdr:col>7</xdr:col>
                    <xdr:colOff>361950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opLeftCell="O1" workbookViewId="0">
      <selection activeCell="C11" sqref="C11"/>
    </sheetView>
  </sheetViews>
  <sheetFormatPr defaultRowHeight="15" x14ac:dyDescent="0.25"/>
  <cols>
    <col min="2" max="2" width="24.7109375" customWidth="1"/>
    <col min="3" max="3" width="15.42578125" customWidth="1"/>
    <col min="4" max="4" width="16.140625" customWidth="1"/>
    <col min="5" max="5" width="15.42578125" customWidth="1"/>
    <col min="6" max="6" width="15.140625" customWidth="1"/>
    <col min="7" max="7" width="11.140625" customWidth="1"/>
    <col min="8" max="8" width="7.140625" customWidth="1"/>
    <col min="9" max="9" width="2.5703125" customWidth="1"/>
    <col min="10" max="10" width="23.28515625" customWidth="1"/>
    <col min="11" max="11" width="24.140625" customWidth="1"/>
    <col min="12" max="12" width="16.42578125" customWidth="1"/>
    <col min="13" max="13" width="11.5703125" customWidth="1"/>
  </cols>
  <sheetData>
    <row r="2" spans="1:10" x14ac:dyDescent="0.25">
      <c r="A2" s="2" t="s">
        <v>13</v>
      </c>
      <c r="B2" s="3" t="s">
        <v>14</v>
      </c>
    </row>
    <row r="3" spans="1:10" ht="18.75" x14ac:dyDescent="0.3">
      <c r="A3" s="4" t="s">
        <v>15</v>
      </c>
      <c r="B3" s="5"/>
      <c r="C3" s="6">
        <f>'Μισθοδοσία 2015'!G19</f>
        <v>2</v>
      </c>
      <c r="E3" s="7" t="s">
        <v>16</v>
      </c>
      <c r="J3" s="8" t="s">
        <v>17</v>
      </c>
    </row>
    <row r="4" spans="1:10" ht="18.75" x14ac:dyDescent="0.3">
      <c r="A4" s="4" t="s">
        <v>18</v>
      </c>
      <c r="B4" s="9"/>
      <c r="C4" s="26">
        <f>'Μισθοδοσία 2015'!E24</f>
        <v>23810.143631999999</v>
      </c>
      <c r="E4" s="24">
        <f>IF(MAX(G30:G37)-MAX(H30:H37)&gt;=0,MAX(G30:G37)-MAX(H30:H37),0)</f>
        <v>3372.5359079999998</v>
      </c>
      <c r="J4" s="25">
        <f>IF(E4&gt;=E7,E4-E7,0)</f>
        <v>3372.5359079999998</v>
      </c>
    </row>
    <row r="5" spans="1:10" x14ac:dyDescent="0.25">
      <c r="A5" t="s">
        <v>19</v>
      </c>
      <c r="E5" s="11">
        <f>IF(C3=0,K30,IF(C3=1,K31,IF(C3=2,K32,IF(C3=3,K33,K34))))</f>
        <v>5000</v>
      </c>
    </row>
    <row r="6" spans="1:10" x14ac:dyDescent="0.25">
      <c r="E6" s="7" t="s">
        <v>54</v>
      </c>
    </row>
    <row r="7" spans="1:10" x14ac:dyDescent="0.25">
      <c r="E7" s="10">
        <f>E15</f>
        <v>0</v>
      </c>
    </row>
    <row r="8" spans="1:10" x14ac:dyDescent="0.25">
      <c r="F8" s="13"/>
      <c r="G8" s="13"/>
    </row>
    <row r="9" spans="1:10" x14ac:dyDescent="0.25">
      <c r="A9" s="2" t="s">
        <v>13</v>
      </c>
      <c r="B9" s="3" t="s">
        <v>23</v>
      </c>
      <c r="E9" s="11" t="s">
        <v>20</v>
      </c>
      <c r="F9" s="11" t="s">
        <v>21</v>
      </c>
      <c r="G9" s="14" t="s">
        <v>22</v>
      </c>
      <c r="H9" s="14"/>
      <c r="I9" s="14"/>
    </row>
    <row r="10" spans="1:10" x14ac:dyDescent="0.25">
      <c r="A10" s="15" t="s">
        <v>24</v>
      </c>
      <c r="B10" s="16"/>
      <c r="C10" s="6">
        <v>0</v>
      </c>
      <c r="E10" s="14">
        <f>IF(C10&lt;=1200,0.1*C10,120)</f>
        <v>0</v>
      </c>
      <c r="F10" s="14">
        <f>IF(C10&lt;=1200,0.2*C10,1200*0.2)</f>
        <v>0</v>
      </c>
      <c r="G10" s="14">
        <f>E10-F10</f>
        <v>0</v>
      </c>
      <c r="H10" s="14"/>
      <c r="I10" s="14"/>
    </row>
    <row r="11" spans="1:10" x14ac:dyDescent="0.25">
      <c r="A11" s="17" t="s">
        <v>25</v>
      </c>
      <c r="B11" s="18"/>
      <c r="C11" s="6"/>
      <c r="E11" s="14">
        <f>0.1*C11</f>
        <v>0</v>
      </c>
      <c r="F11" s="14">
        <f>0.2*C11</f>
        <v>0</v>
      </c>
      <c r="G11" s="14">
        <f t="shared" ref="G11:G14" si="0">E11-F11</f>
        <v>0</v>
      </c>
      <c r="H11" s="14"/>
      <c r="I11" s="14"/>
    </row>
    <row r="12" spans="1:10" x14ac:dyDescent="0.25">
      <c r="A12" s="17" t="s">
        <v>26</v>
      </c>
      <c r="B12" s="18"/>
      <c r="C12" s="6">
        <v>0</v>
      </c>
      <c r="E12" s="14">
        <f>IF(0.1*C12&lt;=3000,0.1*C12,3000)</f>
        <v>0</v>
      </c>
      <c r="F12" s="14">
        <f>IF(0.2*C12&lt;=6000,0.2*C12,6000)</f>
        <v>0</v>
      </c>
      <c r="G12" s="14">
        <f t="shared" si="0"/>
        <v>0</v>
      </c>
      <c r="H12" s="14"/>
      <c r="I12" s="14"/>
    </row>
    <row r="13" spans="1:10" x14ac:dyDescent="0.25">
      <c r="A13" s="17" t="s">
        <v>27</v>
      </c>
      <c r="B13" s="18"/>
      <c r="C13" s="6">
        <v>0</v>
      </c>
      <c r="E13" s="14">
        <f>IF(C13&lt;=C3*1000,0.1*C13,0.1*C3*1000)</f>
        <v>0</v>
      </c>
      <c r="F13" s="14">
        <f>IF(C13&lt;=1200,0.2*C13,1200*0.2)</f>
        <v>0</v>
      </c>
      <c r="G13" s="14">
        <f t="shared" si="0"/>
        <v>0</v>
      </c>
      <c r="H13" s="14"/>
      <c r="I13" s="14"/>
    </row>
    <row r="14" spans="1:10" x14ac:dyDescent="0.25">
      <c r="A14" s="17" t="s">
        <v>28</v>
      </c>
      <c r="B14" s="18"/>
      <c r="C14" s="6">
        <v>0</v>
      </c>
      <c r="E14" s="14">
        <f>IF(C14&lt;=1000,0.1*C14,100)</f>
        <v>0</v>
      </c>
      <c r="F14" s="14">
        <f>IF(C14&lt;=1200,0.2*C14,1200*0.2)</f>
        <v>0</v>
      </c>
      <c r="G14" s="14">
        <f t="shared" si="0"/>
        <v>0</v>
      </c>
      <c r="H14" s="14"/>
      <c r="I14" s="14"/>
    </row>
    <row r="15" spans="1:10" x14ac:dyDescent="0.25">
      <c r="E15" s="14">
        <f>SUM(E10:E14)</f>
        <v>0</v>
      </c>
      <c r="F15" s="14">
        <f t="shared" ref="F15:G15" si="1">SUM(F10:F14)</f>
        <v>0</v>
      </c>
      <c r="G15" s="14">
        <f t="shared" si="1"/>
        <v>0</v>
      </c>
      <c r="H15" s="14"/>
      <c r="I15" s="14"/>
    </row>
    <row r="16" spans="1:10" x14ac:dyDescent="0.25">
      <c r="E16" s="14"/>
      <c r="F16" s="14"/>
      <c r="G16" s="14"/>
      <c r="H16" s="14"/>
      <c r="I16" s="14"/>
    </row>
    <row r="17" spans="2:11" x14ac:dyDescent="0.25">
      <c r="E17" s="14"/>
      <c r="F17" s="14"/>
      <c r="G17" s="14"/>
      <c r="H17" s="14"/>
      <c r="I17" s="14"/>
    </row>
    <row r="18" spans="2:11" x14ac:dyDescent="0.25">
      <c r="E18" s="14"/>
      <c r="F18" s="14"/>
      <c r="G18" s="14"/>
      <c r="H18" s="14"/>
      <c r="I18" s="14"/>
    </row>
    <row r="19" spans="2:11" x14ac:dyDescent="0.25">
      <c r="E19" s="14"/>
      <c r="F19" s="14"/>
      <c r="G19" s="14"/>
      <c r="H19" s="14"/>
      <c r="I19" s="14"/>
    </row>
    <row r="20" spans="2:11" x14ac:dyDescent="0.25">
      <c r="E20" s="14"/>
      <c r="F20" s="14"/>
      <c r="G20" s="14"/>
      <c r="H20" s="14"/>
      <c r="I20" s="14"/>
    </row>
    <row r="21" spans="2:11" x14ac:dyDescent="0.25">
      <c r="E21" s="14"/>
      <c r="F21" s="14"/>
      <c r="G21" s="14"/>
      <c r="H21" s="14"/>
      <c r="I21" s="14"/>
    </row>
    <row r="22" spans="2:11" x14ac:dyDescent="0.25">
      <c r="E22" s="14"/>
      <c r="F22" s="14"/>
      <c r="G22" s="14"/>
      <c r="H22" s="14"/>
      <c r="I22" s="14"/>
    </row>
    <row r="23" spans="2:11" x14ac:dyDescent="0.25">
      <c r="E23" s="14"/>
      <c r="F23" s="14"/>
      <c r="G23" s="14"/>
      <c r="H23" s="14"/>
      <c r="I23" s="14"/>
    </row>
    <row r="24" spans="2:11" x14ac:dyDescent="0.25">
      <c r="E24" s="14"/>
      <c r="F24" s="14"/>
      <c r="G24" s="14"/>
      <c r="H24" s="14"/>
      <c r="I24" s="14"/>
    </row>
    <row r="25" spans="2:11" x14ac:dyDescent="0.25">
      <c r="E25" s="14"/>
      <c r="F25" s="14"/>
      <c r="G25" s="14"/>
      <c r="H25" s="14"/>
      <c r="I25" s="14"/>
    </row>
    <row r="26" spans="2:11" x14ac:dyDescent="0.25">
      <c r="E26" s="14"/>
      <c r="F26" s="14"/>
      <c r="G26" s="14"/>
      <c r="H26" s="14"/>
      <c r="I26" s="14"/>
    </row>
    <row r="27" spans="2:11" x14ac:dyDescent="0.25">
      <c r="F27" s="13"/>
      <c r="G27" s="13"/>
    </row>
    <row r="28" spans="2:11" x14ac:dyDescent="0.25">
      <c r="C28" s="1" t="s">
        <v>29</v>
      </c>
    </row>
    <row r="29" spans="2:11" ht="45.75" customHeight="1" x14ac:dyDescent="0.25">
      <c r="B29" s="19" t="s">
        <v>30</v>
      </c>
      <c r="C29" s="20" t="s">
        <v>31</v>
      </c>
      <c r="D29" s="19" t="s">
        <v>32</v>
      </c>
      <c r="E29" s="19" t="s">
        <v>33</v>
      </c>
      <c r="F29" s="19" t="s">
        <v>34</v>
      </c>
      <c r="G29" s="14"/>
      <c r="H29" s="14"/>
      <c r="I29" s="14"/>
      <c r="J29" s="21"/>
      <c r="K29" s="22" t="s">
        <v>35</v>
      </c>
    </row>
    <row r="30" spans="2:11" x14ac:dyDescent="0.25">
      <c r="B30" s="21">
        <v>5000</v>
      </c>
      <c r="C30" s="21">
        <v>0</v>
      </c>
      <c r="D30" s="21">
        <v>0</v>
      </c>
      <c r="E30" s="21">
        <v>5000</v>
      </c>
      <c r="F30" s="21">
        <v>0</v>
      </c>
      <c r="G30" s="12" t="str">
        <f t="shared" ref="G30:G36" si="2">IF(C$4&gt;=E30,IF(C$4&lt;E31,(F30+(C$4-E30)*C31/100),""),"")</f>
        <v/>
      </c>
      <c r="H30" s="14">
        <f t="shared" ref="H30:H36" si="3">IF(E$5&gt;=E30,IF(E$5&lt;E31,(F30+(E$5-E30)*C31/100),""),"")</f>
        <v>0</v>
      </c>
      <c r="I30" s="14"/>
      <c r="J30" s="21" t="s">
        <v>36</v>
      </c>
      <c r="K30" s="21">
        <v>5000</v>
      </c>
    </row>
    <row r="31" spans="2:11" x14ac:dyDescent="0.25">
      <c r="B31" s="21">
        <v>7000</v>
      </c>
      <c r="C31" s="21">
        <v>10</v>
      </c>
      <c r="D31" s="21">
        <v>700</v>
      </c>
      <c r="E31" s="21">
        <v>12000</v>
      </c>
      <c r="F31" s="21">
        <v>700</v>
      </c>
      <c r="G31" s="14" t="str">
        <f t="shared" si="2"/>
        <v/>
      </c>
      <c r="H31" s="14" t="str">
        <f t="shared" si="3"/>
        <v/>
      </c>
      <c r="I31" s="14"/>
      <c r="J31" s="21" t="s">
        <v>37</v>
      </c>
      <c r="K31" s="21">
        <v>5000</v>
      </c>
    </row>
    <row r="32" spans="2:11" x14ac:dyDescent="0.25">
      <c r="B32" s="21">
        <v>4000</v>
      </c>
      <c r="C32" s="21">
        <v>18</v>
      </c>
      <c r="D32" s="21">
        <v>720</v>
      </c>
      <c r="E32" s="21">
        <v>16000</v>
      </c>
      <c r="F32" s="21">
        <v>1420</v>
      </c>
      <c r="G32" s="14">
        <f t="shared" si="2"/>
        <v>3372.5359079999998</v>
      </c>
      <c r="H32" s="14" t="str">
        <f t="shared" si="3"/>
        <v/>
      </c>
      <c r="I32" s="14"/>
      <c r="J32" s="21" t="s">
        <v>38</v>
      </c>
      <c r="K32" s="21">
        <v>5000</v>
      </c>
    </row>
    <row r="33" spans="2:11" x14ac:dyDescent="0.25">
      <c r="B33" s="21">
        <v>10000</v>
      </c>
      <c r="C33" s="21">
        <v>25</v>
      </c>
      <c r="D33" s="21">
        <v>2500</v>
      </c>
      <c r="E33" s="21">
        <v>26000</v>
      </c>
      <c r="F33" s="21">
        <v>3920</v>
      </c>
      <c r="G33" s="14" t="str">
        <f t="shared" si="2"/>
        <v/>
      </c>
      <c r="H33" s="14" t="str">
        <f t="shared" si="3"/>
        <v/>
      </c>
      <c r="I33" s="14"/>
      <c r="J33" s="21" t="s">
        <v>39</v>
      </c>
      <c r="K33" s="21">
        <v>5000</v>
      </c>
    </row>
    <row r="34" spans="2:11" x14ac:dyDescent="0.25">
      <c r="B34" s="21">
        <v>14000</v>
      </c>
      <c r="C34" s="21">
        <v>35</v>
      </c>
      <c r="D34" s="21">
        <v>4900</v>
      </c>
      <c r="E34" s="21">
        <v>40000</v>
      </c>
      <c r="F34" s="21">
        <v>8820</v>
      </c>
      <c r="G34" s="14" t="str">
        <f t="shared" si="2"/>
        <v/>
      </c>
      <c r="H34" s="14" t="str">
        <f t="shared" si="3"/>
        <v/>
      </c>
      <c r="I34" s="14"/>
      <c r="J34" s="21" t="s">
        <v>40</v>
      </c>
      <c r="K34" s="21">
        <v>5000</v>
      </c>
    </row>
    <row r="35" spans="2:11" x14ac:dyDescent="0.25">
      <c r="B35" s="21">
        <v>20000</v>
      </c>
      <c r="C35" s="21">
        <v>38</v>
      </c>
      <c r="D35" s="21">
        <v>7600</v>
      </c>
      <c r="E35" s="21">
        <v>60000</v>
      </c>
      <c r="F35" s="21">
        <v>16420</v>
      </c>
      <c r="G35" s="14" t="str">
        <f t="shared" si="2"/>
        <v/>
      </c>
      <c r="H35" s="14" t="str">
        <f t="shared" si="3"/>
        <v/>
      </c>
      <c r="I35" s="14"/>
    </row>
    <row r="36" spans="2:11" x14ac:dyDescent="0.25">
      <c r="B36" s="21">
        <v>40000</v>
      </c>
      <c r="C36" s="21">
        <v>40</v>
      </c>
      <c r="D36" s="21">
        <v>16000</v>
      </c>
      <c r="E36" s="21">
        <v>100000</v>
      </c>
      <c r="F36" s="21">
        <v>32420</v>
      </c>
      <c r="G36" s="14" t="str">
        <f t="shared" si="2"/>
        <v/>
      </c>
      <c r="H36" s="14" t="str">
        <f t="shared" si="3"/>
        <v/>
      </c>
      <c r="I36" s="14"/>
    </row>
    <row r="37" spans="2:11" x14ac:dyDescent="0.25">
      <c r="B37" s="23" t="s">
        <v>41</v>
      </c>
      <c r="C37" s="21">
        <v>45</v>
      </c>
      <c r="D37" s="21"/>
      <c r="E37" s="21"/>
      <c r="F37" s="21"/>
      <c r="G37" s="14"/>
      <c r="H37" s="14"/>
      <c r="I37" s="14"/>
    </row>
    <row r="38" spans="2:11" x14ac:dyDescent="0.25">
      <c r="G38" s="14"/>
      <c r="H38" s="14"/>
      <c r="I38" s="14"/>
    </row>
    <row r="39" spans="2:11" x14ac:dyDescent="0.25">
      <c r="G39" s="14"/>
      <c r="H39" s="14"/>
      <c r="I39" s="14"/>
    </row>
    <row r="40" spans="2:11" x14ac:dyDescent="0.25">
      <c r="C40" s="1" t="s">
        <v>42</v>
      </c>
      <c r="G40" s="14"/>
      <c r="H40" s="14"/>
      <c r="I40" s="14"/>
    </row>
    <row r="41" spans="2:11" ht="45" x14ac:dyDescent="0.25">
      <c r="B41" s="19" t="s">
        <v>30</v>
      </c>
      <c r="C41" s="20" t="s">
        <v>31</v>
      </c>
      <c r="D41" s="19" t="s">
        <v>32</v>
      </c>
      <c r="E41" s="19" t="s">
        <v>33</v>
      </c>
      <c r="F41" s="19" t="s">
        <v>34</v>
      </c>
      <c r="G41" s="14"/>
      <c r="H41" s="14"/>
      <c r="I41" s="14"/>
      <c r="J41" s="21"/>
      <c r="K41" s="22" t="s">
        <v>35</v>
      </c>
    </row>
    <row r="42" spans="2:11" x14ac:dyDescent="0.25">
      <c r="B42" s="21">
        <v>12000</v>
      </c>
      <c r="C42" s="21">
        <v>0</v>
      </c>
      <c r="D42" s="21">
        <v>0</v>
      </c>
      <c r="E42" s="21">
        <v>12000</v>
      </c>
      <c r="F42" s="21">
        <v>0</v>
      </c>
      <c r="G42" s="14" t="str">
        <f t="shared" ref="G42:G48" si="4">IF(C$4&gt;=E42,IF(C$4&lt;E43,(F42+(C$4-E42)*C43/100),""),"")</f>
        <v/>
      </c>
      <c r="H42" s="14" t="str">
        <f t="shared" ref="H42:H49" si="5">IF(F$5&gt;=E42,IF(F$5&lt;E43,(F42+(F$5-E42)*C43/100),""),"")</f>
        <v/>
      </c>
      <c r="I42" s="14"/>
      <c r="J42" s="21" t="s">
        <v>36</v>
      </c>
      <c r="K42" s="21">
        <v>12000</v>
      </c>
    </row>
    <row r="43" spans="2:11" x14ac:dyDescent="0.25">
      <c r="B43" s="21">
        <v>4000</v>
      </c>
      <c r="C43" s="21">
        <v>18</v>
      </c>
      <c r="D43" s="21">
        <v>720</v>
      </c>
      <c r="E43" s="21">
        <v>16000</v>
      </c>
      <c r="F43" s="21">
        <v>720</v>
      </c>
      <c r="G43" s="14" t="str">
        <f t="shared" si="4"/>
        <v/>
      </c>
      <c r="H43" s="14" t="str">
        <f t="shared" si="5"/>
        <v/>
      </c>
      <c r="I43" s="14"/>
      <c r="J43" s="21" t="s">
        <v>37</v>
      </c>
      <c r="K43" s="21">
        <v>13500</v>
      </c>
    </row>
    <row r="44" spans="2:11" x14ac:dyDescent="0.25">
      <c r="B44" s="21">
        <v>6000</v>
      </c>
      <c r="C44" s="21">
        <v>24</v>
      </c>
      <c r="D44" s="21">
        <v>1440</v>
      </c>
      <c r="E44" s="21">
        <v>22000</v>
      </c>
      <c r="F44" s="21">
        <v>2160</v>
      </c>
      <c r="G44" s="14">
        <f t="shared" si="4"/>
        <v>2630.63734432</v>
      </c>
      <c r="H44" s="14" t="str">
        <f t="shared" si="5"/>
        <v/>
      </c>
      <c r="I44" s="14"/>
      <c r="J44" s="21" t="s">
        <v>38</v>
      </c>
      <c r="K44" s="21">
        <v>15000</v>
      </c>
    </row>
    <row r="45" spans="2:11" x14ac:dyDescent="0.25">
      <c r="B45" s="21">
        <v>4000</v>
      </c>
      <c r="C45" s="21">
        <v>26</v>
      </c>
      <c r="D45" s="21">
        <v>1040</v>
      </c>
      <c r="E45" s="21">
        <v>26000</v>
      </c>
      <c r="F45" s="21">
        <v>3200</v>
      </c>
      <c r="G45" s="14" t="str">
        <f t="shared" si="4"/>
        <v/>
      </c>
      <c r="H45" s="14" t="str">
        <f t="shared" si="5"/>
        <v/>
      </c>
      <c r="I45" s="14"/>
      <c r="J45" s="21" t="s">
        <v>39</v>
      </c>
      <c r="K45" s="21">
        <v>23500</v>
      </c>
    </row>
    <row r="46" spans="2:11" x14ac:dyDescent="0.25">
      <c r="B46" s="21">
        <v>6000</v>
      </c>
      <c r="C46" s="21">
        <v>32</v>
      </c>
      <c r="D46" s="21">
        <v>1920</v>
      </c>
      <c r="E46" s="21">
        <v>32000</v>
      </c>
      <c r="F46" s="21">
        <v>5120</v>
      </c>
      <c r="G46" s="14" t="str">
        <f t="shared" si="4"/>
        <v/>
      </c>
      <c r="H46" s="14" t="str">
        <f t="shared" si="5"/>
        <v/>
      </c>
      <c r="I46" s="14"/>
      <c r="J46" s="21" t="s">
        <v>40</v>
      </c>
      <c r="K46" s="21">
        <v>25500</v>
      </c>
    </row>
    <row r="47" spans="2:11" x14ac:dyDescent="0.25">
      <c r="B47" s="21">
        <v>8000</v>
      </c>
      <c r="C47" s="21">
        <v>36</v>
      </c>
      <c r="D47" s="21">
        <v>2880</v>
      </c>
      <c r="E47" s="21">
        <v>40000</v>
      </c>
      <c r="F47" s="21">
        <v>8000</v>
      </c>
      <c r="G47" s="14" t="str">
        <f t="shared" si="4"/>
        <v/>
      </c>
      <c r="H47" s="14" t="str">
        <f t="shared" si="5"/>
        <v/>
      </c>
      <c r="I47" s="14"/>
    </row>
    <row r="48" spans="2:11" x14ac:dyDescent="0.25">
      <c r="B48" s="21">
        <v>20000</v>
      </c>
      <c r="C48" s="21">
        <v>38</v>
      </c>
      <c r="D48" s="21">
        <v>7600</v>
      </c>
      <c r="E48" s="21">
        <v>60000</v>
      </c>
      <c r="F48" s="21">
        <v>15600</v>
      </c>
      <c r="G48" s="14" t="str">
        <f t="shared" si="4"/>
        <v/>
      </c>
      <c r="H48" s="14" t="str">
        <f t="shared" si="5"/>
        <v/>
      </c>
      <c r="I48" s="14"/>
    </row>
    <row r="49" spans="2:9" x14ac:dyDescent="0.25">
      <c r="B49" s="23">
        <v>40000</v>
      </c>
      <c r="C49" s="21">
        <v>40</v>
      </c>
      <c r="D49" s="21">
        <v>16000</v>
      </c>
      <c r="E49" s="21">
        <v>100000</v>
      </c>
      <c r="F49" s="21">
        <v>31600</v>
      </c>
      <c r="G49" s="14"/>
      <c r="H49" s="14" t="str">
        <f t="shared" si="5"/>
        <v/>
      </c>
      <c r="I49" s="14"/>
    </row>
    <row r="50" spans="2:9" x14ac:dyDescent="0.25">
      <c r="B50" s="23" t="s">
        <v>41</v>
      </c>
      <c r="C50" s="21">
        <v>45</v>
      </c>
      <c r="D50" s="21"/>
      <c r="E50" s="21"/>
      <c r="F50" s="21"/>
      <c r="G50" s="14"/>
      <c r="H50" s="14"/>
      <c r="I50" s="14"/>
    </row>
  </sheetData>
  <sheetProtection password="E963" sheet="1" objects="1" scenarios="1" selectLockedCells="1" selectUnlockedCells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>
      <selection activeCell="F21" sqref="F21"/>
    </sheetView>
  </sheetViews>
  <sheetFormatPr defaultRowHeight="15" x14ac:dyDescent="0.25"/>
  <cols>
    <col min="1" max="1" width="9.140625" style="12"/>
    <col min="2" max="2" width="24.7109375" style="12" customWidth="1"/>
    <col min="3" max="3" width="15.42578125" style="12" customWidth="1"/>
    <col min="4" max="4" width="16.140625" style="12" customWidth="1"/>
    <col min="5" max="5" width="15.42578125" style="12" customWidth="1"/>
    <col min="6" max="6" width="15.140625" style="12" customWidth="1"/>
    <col min="7" max="7" width="11.140625" style="12" customWidth="1"/>
    <col min="8" max="8" width="7.140625" style="12" customWidth="1"/>
    <col min="9" max="9" width="8.140625" style="12" customWidth="1"/>
    <col min="10" max="10" width="25.5703125" style="12" customWidth="1"/>
    <col min="11" max="11" width="24.140625" style="12" customWidth="1"/>
    <col min="12" max="12" width="16.42578125" style="12" customWidth="1"/>
    <col min="13" max="13" width="11.5703125" style="12" customWidth="1"/>
    <col min="14" max="16384" width="9.140625" style="12"/>
  </cols>
  <sheetData>
    <row r="2" spans="1:10" x14ac:dyDescent="0.25">
      <c r="A2" s="87" t="s">
        <v>13</v>
      </c>
      <c r="B2" s="88" t="s">
        <v>14</v>
      </c>
    </row>
    <row r="3" spans="1:10" ht="18.75" x14ac:dyDescent="0.3">
      <c r="A3" s="89" t="s">
        <v>15</v>
      </c>
      <c r="B3" s="90"/>
      <c r="C3" s="91">
        <f>'Μισθοδοσία 2015'!G19</f>
        <v>2</v>
      </c>
      <c r="E3" s="92" t="s">
        <v>64</v>
      </c>
      <c r="J3" s="93" t="s">
        <v>79</v>
      </c>
    </row>
    <row r="4" spans="1:10" ht="18.75" x14ac:dyDescent="0.3">
      <c r="A4" s="89" t="s">
        <v>18</v>
      </c>
      <c r="B4" s="94"/>
      <c r="C4" s="95">
        <f>'Μισθοδοσία 2015'!E24</f>
        <v>23810.143631999999</v>
      </c>
      <c r="E4" s="96">
        <f>MAX(G31:G38)</f>
        <v>5238.2315990400002</v>
      </c>
      <c r="J4" s="97">
        <f>IF(E4&gt;=E7,E4-E7,0)</f>
        <v>3438.2315990400002</v>
      </c>
    </row>
    <row r="5" spans="1:10" x14ac:dyDescent="0.25">
      <c r="A5" s="12" t="s">
        <v>19</v>
      </c>
      <c r="E5" s="98"/>
    </row>
    <row r="6" spans="1:10" x14ac:dyDescent="0.25">
      <c r="E6" s="92" t="s">
        <v>65</v>
      </c>
    </row>
    <row r="7" spans="1:10" x14ac:dyDescent="0.25">
      <c r="E7" s="99">
        <f>E16</f>
        <v>1800</v>
      </c>
    </row>
    <row r="9" spans="1:10" x14ac:dyDescent="0.25">
      <c r="A9" s="87" t="s">
        <v>13</v>
      </c>
      <c r="B9" s="88" t="s">
        <v>23</v>
      </c>
      <c r="E9" s="98" t="s">
        <v>20</v>
      </c>
      <c r="F9" s="98"/>
    </row>
    <row r="10" spans="1:10" x14ac:dyDescent="0.25">
      <c r="A10" s="100" t="s">
        <v>66</v>
      </c>
      <c r="B10" s="101"/>
      <c r="C10" s="91">
        <f>100*INT(D10/100)</f>
        <v>1800</v>
      </c>
      <c r="D10" s="109">
        <f>IF(C4&lt;=21000,2100,IF(C4&lt;=42000,(2100-(C4-21499.9)*0.1),0))</f>
        <v>1868.9756368000003</v>
      </c>
      <c r="E10" s="98">
        <f>C10</f>
        <v>1800</v>
      </c>
      <c r="F10" s="98"/>
    </row>
    <row r="11" spans="1:10" x14ac:dyDescent="0.25">
      <c r="A11" s="100" t="s">
        <v>24</v>
      </c>
      <c r="B11" s="101"/>
      <c r="C11" s="91">
        <v>0</v>
      </c>
      <c r="E11" s="12">
        <f>IF(C11&lt;=1200,0.1*C11,120)</f>
        <v>0</v>
      </c>
    </row>
    <row r="12" spans="1:10" x14ac:dyDescent="0.25">
      <c r="A12" s="102" t="s">
        <v>25</v>
      </c>
      <c r="B12" s="103"/>
      <c r="C12" s="91"/>
      <c r="E12" s="12">
        <f>0.1*C12</f>
        <v>0</v>
      </c>
    </row>
    <row r="13" spans="1:10" x14ac:dyDescent="0.25">
      <c r="A13" s="102" t="s">
        <v>26</v>
      </c>
      <c r="B13" s="103"/>
      <c r="C13" s="91">
        <v>0</v>
      </c>
      <c r="E13" s="12">
        <f>IF(0.1*C13&lt;=3000,0.1*C13,3000)</f>
        <v>0</v>
      </c>
    </row>
    <row r="14" spans="1:10" x14ac:dyDescent="0.25">
      <c r="A14" s="102" t="s">
        <v>27</v>
      </c>
      <c r="B14" s="103"/>
      <c r="C14" s="91">
        <v>0</v>
      </c>
      <c r="E14" s="12">
        <f>IF(C14&lt;=C3*1000,0.1*C14,0.1*C3*1000)</f>
        <v>0</v>
      </c>
    </row>
    <row r="15" spans="1:10" x14ac:dyDescent="0.25">
      <c r="A15" s="102" t="s">
        <v>28</v>
      </c>
      <c r="B15" s="103"/>
      <c r="C15" s="91">
        <v>0</v>
      </c>
      <c r="E15" s="12">
        <f>IF(C15&lt;=1000,0.1*C15,100)</f>
        <v>0</v>
      </c>
    </row>
    <row r="16" spans="1:10" x14ac:dyDescent="0.25">
      <c r="E16" s="12">
        <f>SUM(E10:E15)</f>
        <v>1800</v>
      </c>
    </row>
    <row r="29" spans="2:7" x14ac:dyDescent="0.25">
      <c r="C29" s="104" t="s">
        <v>63</v>
      </c>
    </row>
    <row r="30" spans="2:7" ht="45.75" customHeight="1" x14ac:dyDescent="0.25">
      <c r="B30" s="105" t="s">
        <v>30</v>
      </c>
      <c r="C30" s="106" t="s">
        <v>31</v>
      </c>
      <c r="D30" s="105" t="s">
        <v>32</v>
      </c>
      <c r="E30" s="105" t="s">
        <v>33</v>
      </c>
      <c r="F30" s="105" t="s">
        <v>34</v>
      </c>
    </row>
    <row r="31" spans="2:7" x14ac:dyDescent="0.25">
      <c r="B31" s="107">
        <v>25000</v>
      </c>
      <c r="C31" s="107">
        <v>22</v>
      </c>
      <c r="D31" s="107">
        <f>B31*C31/100</f>
        <v>5500</v>
      </c>
      <c r="E31" s="107">
        <f>25000</f>
        <v>25000</v>
      </c>
      <c r="F31" s="107">
        <f>D31</f>
        <v>5500</v>
      </c>
      <c r="G31" s="109">
        <f>IF(C$4&gt;=E31,IF(C$4&lt;E32,(F31+(C$4-E31)*C32/100),""),C4*C31/100)</f>
        <v>5238.2315990400002</v>
      </c>
    </row>
    <row r="32" spans="2:7" x14ac:dyDescent="0.25">
      <c r="B32" s="107">
        <v>17000</v>
      </c>
      <c r="C32" s="107">
        <v>32</v>
      </c>
      <c r="D32" s="107">
        <f>B32*C32/100</f>
        <v>5440</v>
      </c>
      <c r="E32" s="107">
        <f>B31+B32</f>
        <v>42000</v>
      </c>
      <c r="F32" s="107">
        <f>D31+D32</f>
        <v>10940</v>
      </c>
      <c r="G32" s="109" t="str">
        <f t="shared" ref="G32" si="0">IF(C$4&gt;=E32,IF(C$4&lt;E33,(F32+(C$4-E32)*C33/100),""),"")</f>
        <v/>
      </c>
    </row>
    <row r="33" spans="2:6" x14ac:dyDescent="0.25">
      <c r="B33" s="108">
        <v>32000</v>
      </c>
      <c r="C33" s="107">
        <v>42</v>
      </c>
      <c r="D33" s="107">
        <f>B33*C33/100</f>
        <v>13440</v>
      </c>
      <c r="E33" s="107">
        <f>B32+B33+B31</f>
        <v>74000</v>
      </c>
      <c r="F33" s="107">
        <f>D32+D33+D31</f>
        <v>24380</v>
      </c>
    </row>
  </sheetData>
  <sheetProtection password="E963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workbookViewId="0">
      <selection activeCell="C4" sqref="C4"/>
    </sheetView>
  </sheetViews>
  <sheetFormatPr defaultRowHeight="15" x14ac:dyDescent="0.25"/>
  <cols>
    <col min="2" max="2" width="24.7109375" customWidth="1"/>
    <col min="3" max="3" width="15.42578125" customWidth="1"/>
    <col min="4" max="4" width="16.140625" customWidth="1"/>
    <col min="5" max="5" width="15.42578125" customWidth="1"/>
    <col min="6" max="6" width="15.140625" customWidth="1"/>
    <col min="7" max="7" width="11.140625" customWidth="1"/>
    <col min="8" max="8" width="7.140625" customWidth="1"/>
    <col min="9" max="9" width="2.5703125" customWidth="1"/>
    <col min="10" max="10" width="23.28515625" customWidth="1"/>
    <col min="11" max="11" width="24.140625" customWidth="1"/>
    <col min="12" max="12" width="16.42578125" customWidth="1"/>
    <col min="13" max="13" width="11.5703125" customWidth="1"/>
  </cols>
  <sheetData>
    <row r="2" spans="1:10" x14ac:dyDescent="0.25">
      <c r="A2" s="2" t="s">
        <v>13</v>
      </c>
      <c r="B2" s="3" t="s">
        <v>14</v>
      </c>
    </row>
    <row r="3" spans="1:10" ht="18.75" x14ac:dyDescent="0.3">
      <c r="A3" s="4" t="s">
        <v>15</v>
      </c>
      <c r="B3" s="5"/>
      <c r="C3" s="6">
        <f>'Μισθοδοσία 2015'!G19</f>
        <v>2</v>
      </c>
      <c r="E3" s="7" t="s">
        <v>16</v>
      </c>
      <c r="J3" s="8" t="s">
        <v>17</v>
      </c>
    </row>
    <row r="4" spans="1:10" ht="18.75" x14ac:dyDescent="0.3">
      <c r="A4" s="4" t="s">
        <v>18</v>
      </c>
      <c r="B4" s="9"/>
      <c r="C4" s="26">
        <f>'Μισθοδοσία 2015'!E24</f>
        <v>23810.143631999999</v>
      </c>
      <c r="E4" s="24">
        <f>IF(MAX(G30:G37)-MAX(H30:H37)&gt;=0,MAX(G30:G37)-MAX(H30:H37),0)</f>
        <v>2972.5359079999998</v>
      </c>
      <c r="J4" s="25">
        <f>IF(E4&gt;=E7,E4-E7,0)</f>
        <v>2972.5359079999998</v>
      </c>
    </row>
    <row r="5" spans="1:10" x14ac:dyDescent="0.25">
      <c r="A5" t="s">
        <v>19</v>
      </c>
      <c r="E5" s="11">
        <f>IF(C3=0,K30,IF(C3=1,K31,IF(C3=2,K32,IF(C3=3,K33,K34))))</f>
        <v>9000</v>
      </c>
    </row>
    <row r="6" spans="1:10" x14ac:dyDescent="0.25">
      <c r="E6" s="7" t="s">
        <v>20</v>
      </c>
    </row>
    <row r="7" spans="1:10" x14ac:dyDescent="0.25">
      <c r="E7" s="10">
        <f>E15</f>
        <v>0</v>
      </c>
    </row>
    <row r="8" spans="1:10" x14ac:dyDescent="0.25">
      <c r="F8" s="13"/>
      <c r="G8" s="13"/>
    </row>
    <row r="9" spans="1:10" x14ac:dyDescent="0.25">
      <c r="A9" s="2" t="s">
        <v>13</v>
      </c>
      <c r="B9" s="3" t="s">
        <v>23</v>
      </c>
      <c r="E9" s="11" t="s">
        <v>20</v>
      </c>
      <c r="F9" s="11" t="s">
        <v>21</v>
      </c>
      <c r="G9" s="14" t="s">
        <v>22</v>
      </c>
      <c r="H9" s="14"/>
      <c r="I9" s="14"/>
    </row>
    <row r="10" spans="1:10" x14ac:dyDescent="0.25">
      <c r="A10" s="15" t="s">
        <v>24</v>
      </c>
      <c r="B10" s="16"/>
      <c r="C10" s="6">
        <v>0</v>
      </c>
      <c r="E10" s="14">
        <f>IF(C10&lt;=1200,0.1*C10,120)</f>
        <v>0</v>
      </c>
      <c r="F10" s="14">
        <f>IF(C10&lt;=1200,0.2*C10,1200*0.2)</f>
        <v>0</v>
      </c>
      <c r="G10" s="14">
        <f>E10-F10</f>
        <v>0</v>
      </c>
      <c r="H10" s="14"/>
      <c r="I10" s="14"/>
    </row>
    <row r="11" spans="1:10" x14ac:dyDescent="0.25">
      <c r="A11" s="17" t="s">
        <v>25</v>
      </c>
      <c r="B11" s="18"/>
      <c r="C11" s="6"/>
      <c r="E11" s="14">
        <f>0.1*C11</f>
        <v>0</v>
      </c>
      <c r="F11" s="14">
        <f>0.2*C11</f>
        <v>0</v>
      </c>
      <c r="G11" s="14">
        <f t="shared" ref="G11:G14" si="0">E11-F11</f>
        <v>0</v>
      </c>
      <c r="H11" s="14"/>
      <c r="I11" s="14"/>
    </row>
    <row r="12" spans="1:10" x14ac:dyDescent="0.25">
      <c r="A12" s="17" t="s">
        <v>26</v>
      </c>
      <c r="B12" s="18"/>
      <c r="C12" s="6">
        <v>0</v>
      </c>
      <c r="E12" s="14">
        <f>IF(0.1*C12&lt;=3000,0.1*C12,3000)</f>
        <v>0</v>
      </c>
      <c r="F12" s="14">
        <f>IF(0.2*C12&lt;=6000,0.2*C12,6000)</f>
        <v>0</v>
      </c>
      <c r="G12" s="14">
        <f t="shared" si="0"/>
        <v>0</v>
      </c>
      <c r="H12" s="14"/>
      <c r="I12" s="14"/>
    </row>
    <row r="13" spans="1:10" x14ac:dyDescent="0.25">
      <c r="A13" s="17" t="s">
        <v>27</v>
      </c>
      <c r="B13" s="18"/>
      <c r="C13" s="6">
        <v>0</v>
      </c>
      <c r="E13" s="14">
        <f>IF(C13&lt;=C3*1000,0.1*C13,0.1*C3*1000)</f>
        <v>0</v>
      </c>
      <c r="F13" s="14">
        <f>IF(C13&lt;=1200,0.2*C13,1200*0.2)</f>
        <v>0</v>
      </c>
      <c r="G13" s="14">
        <f t="shared" si="0"/>
        <v>0</v>
      </c>
      <c r="H13" s="14"/>
      <c r="I13" s="14"/>
    </row>
    <row r="14" spans="1:10" x14ac:dyDescent="0.25">
      <c r="A14" s="17" t="s">
        <v>28</v>
      </c>
      <c r="B14" s="18"/>
      <c r="C14" s="6">
        <v>0</v>
      </c>
      <c r="E14" s="14">
        <f>IF(C14&lt;=1000,0.1*C14,100)</f>
        <v>0</v>
      </c>
      <c r="F14" s="14">
        <f>IF(C14&lt;=1200,0.2*C14,1200*0.2)</f>
        <v>0</v>
      </c>
      <c r="G14" s="14">
        <f t="shared" si="0"/>
        <v>0</v>
      </c>
      <c r="H14" s="14"/>
      <c r="I14" s="14"/>
    </row>
    <row r="15" spans="1:10" x14ac:dyDescent="0.25">
      <c r="E15" s="14">
        <f>SUM(E10:E14)</f>
        <v>0</v>
      </c>
      <c r="F15" s="14">
        <f t="shared" ref="F15:G15" si="1">SUM(F10:F14)</f>
        <v>0</v>
      </c>
      <c r="G15" s="14">
        <f t="shared" si="1"/>
        <v>0</v>
      </c>
      <c r="H15" s="14"/>
      <c r="I15" s="14"/>
    </row>
    <row r="16" spans="1:10" x14ac:dyDescent="0.25">
      <c r="E16" s="14"/>
      <c r="F16" s="14"/>
      <c r="G16" s="14"/>
      <c r="H16" s="14"/>
      <c r="I16" s="14"/>
    </row>
    <row r="17" spans="2:11" x14ac:dyDescent="0.25">
      <c r="E17" s="14"/>
      <c r="F17" s="14"/>
      <c r="G17" s="14"/>
      <c r="H17" s="14"/>
      <c r="I17" s="14"/>
    </row>
    <row r="18" spans="2:11" x14ac:dyDescent="0.25">
      <c r="E18" s="14"/>
      <c r="F18" s="14"/>
      <c r="G18" s="14"/>
      <c r="H18" s="14"/>
      <c r="I18" s="14"/>
    </row>
    <row r="19" spans="2:11" x14ac:dyDescent="0.25">
      <c r="E19" s="14"/>
      <c r="F19" s="14"/>
      <c r="G19" s="14"/>
      <c r="H19" s="14"/>
      <c r="I19" s="14"/>
    </row>
    <row r="20" spans="2:11" x14ac:dyDescent="0.25">
      <c r="E20" s="14"/>
      <c r="F20" s="14"/>
      <c r="G20" s="14"/>
      <c r="H20" s="14"/>
      <c r="I20" s="14"/>
    </row>
    <row r="21" spans="2:11" x14ac:dyDescent="0.25">
      <c r="E21" s="14"/>
      <c r="F21" s="14"/>
      <c r="G21" s="14"/>
      <c r="H21" s="14"/>
      <c r="I21" s="14"/>
    </row>
    <row r="22" spans="2:11" x14ac:dyDescent="0.25">
      <c r="E22" s="14"/>
      <c r="F22" s="12"/>
      <c r="G22" s="14"/>
      <c r="H22" s="14"/>
      <c r="I22" s="14"/>
    </row>
    <row r="23" spans="2:11" x14ac:dyDescent="0.25">
      <c r="E23" s="14"/>
      <c r="F23" s="14"/>
      <c r="G23" s="14"/>
      <c r="H23" s="14"/>
      <c r="I23" s="14"/>
    </row>
    <row r="24" spans="2:11" x14ac:dyDescent="0.25">
      <c r="E24" s="14"/>
      <c r="F24" s="14"/>
      <c r="G24" s="14"/>
      <c r="H24" s="14"/>
      <c r="I24" s="14"/>
    </row>
    <row r="25" spans="2:11" x14ac:dyDescent="0.25">
      <c r="E25" s="14"/>
      <c r="F25" s="14"/>
      <c r="G25" s="14"/>
      <c r="H25" s="14"/>
      <c r="I25" s="14"/>
    </row>
    <row r="26" spans="2:11" x14ac:dyDescent="0.25">
      <c r="E26" s="14"/>
      <c r="F26" s="14"/>
      <c r="G26" s="14"/>
      <c r="H26" s="14"/>
      <c r="I26" s="14"/>
    </row>
    <row r="27" spans="2:11" x14ac:dyDescent="0.25">
      <c r="F27" s="13"/>
      <c r="G27" s="13"/>
    </row>
    <row r="28" spans="2:11" x14ac:dyDescent="0.25">
      <c r="C28" s="1" t="s">
        <v>29</v>
      </c>
    </row>
    <row r="29" spans="2:11" ht="45.75" customHeight="1" x14ac:dyDescent="0.25">
      <c r="B29" s="19" t="s">
        <v>30</v>
      </c>
      <c r="C29" s="20" t="s">
        <v>31</v>
      </c>
      <c r="D29" s="19" t="s">
        <v>32</v>
      </c>
      <c r="E29" s="19" t="s">
        <v>33</v>
      </c>
      <c r="F29" s="19" t="s">
        <v>34</v>
      </c>
      <c r="G29" s="14"/>
      <c r="H29" s="14"/>
      <c r="I29" s="14"/>
      <c r="J29" s="21"/>
      <c r="K29" s="22" t="s">
        <v>35</v>
      </c>
    </row>
    <row r="30" spans="2:11" x14ac:dyDescent="0.25">
      <c r="B30" s="21">
        <v>5000</v>
      </c>
      <c r="C30" s="21">
        <v>0</v>
      </c>
      <c r="D30" s="21">
        <v>0</v>
      </c>
      <c r="E30" s="21">
        <v>5000</v>
      </c>
      <c r="F30" s="21">
        <v>0</v>
      </c>
      <c r="G30" s="12" t="str">
        <f t="shared" ref="G30:G36" si="2">IF(C$4&gt;=E30,IF(C$4&lt;E31,(F30+(C$4-E30)*C31/100),""),"")</f>
        <v/>
      </c>
      <c r="H30" s="14">
        <f t="shared" ref="H30:H36" si="3">IF(E$5&gt;=E30,IF(E$5&lt;E31,(F30+(E$5-E30)*C31/100),""),"")</f>
        <v>400</v>
      </c>
      <c r="I30" s="14"/>
      <c r="J30" s="21" t="s">
        <v>36</v>
      </c>
      <c r="K30" s="21">
        <v>5000</v>
      </c>
    </row>
    <row r="31" spans="2:11" x14ac:dyDescent="0.25">
      <c r="B31" s="21">
        <v>7000</v>
      </c>
      <c r="C31" s="21">
        <v>10</v>
      </c>
      <c r="D31" s="21">
        <v>700</v>
      </c>
      <c r="E31" s="21">
        <v>12000</v>
      </c>
      <c r="F31" s="21">
        <v>700</v>
      </c>
      <c r="G31" s="14" t="str">
        <f t="shared" si="2"/>
        <v/>
      </c>
      <c r="H31" s="14" t="str">
        <f t="shared" si="3"/>
        <v/>
      </c>
      <c r="I31" s="14"/>
      <c r="J31" s="21" t="s">
        <v>37</v>
      </c>
      <c r="K31" s="21">
        <v>7000</v>
      </c>
    </row>
    <row r="32" spans="2:11" x14ac:dyDescent="0.25">
      <c r="B32" s="21">
        <v>4000</v>
      </c>
      <c r="C32" s="21">
        <v>18</v>
      </c>
      <c r="D32" s="21">
        <v>720</v>
      </c>
      <c r="E32" s="21">
        <v>16000</v>
      </c>
      <c r="F32" s="21">
        <v>1420</v>
      </c>
      <c r="G32" s="14">
        <f t="shared" si="2"/>
        <v>3372.5359079999998</v>
      </c>
      <c r="H32" s="14" t="str">
        <f t="shared" si="3"/>
        <v/>
      </c>
      <c r="I32" s="14"/>
      <c r="J32" s="21" t="s">
        <v>38</v>
      </c>
      <c r="K32" s="21">
        <v>9000</v>
      </c>
    </row>
    <row r="33" spans="2:11" x14ac:dyDescent="0.25">
      <c r="B33" s="21">
        <v>10000</v>
      </c>
      <c r="C33" s="21">
        <v>25</v>
      </c>
      <c r="D33" s="21">
        <v>2500</v>
      </c>
      <c r="E33" s="21">
        <v>26000</v>
      </c>
      <c r="F33" s="21">
        <v>3920</v>
      </c>
      <c r="G33" s="14" t="str">
        <f t="shared" si="2"/>
        <v/>
      </c>
      <c r="H33" s="14" t="str">
        <f t="shared" si="3"/>
        <v/>
      </c>
      <c r="I33" s="14"/>
      <c r="J33" s="21" t="s">
        <v>39</v>
      </c>
      <c r="K33" s="21">
        <v>12000</v>
      </c>
    </row>
    <row r="34" spans="2:11" x14ac:dyDescent="0.25">
      <c r="B34" s="21">
        <v>14000</v>
      </c>
      <c r="C34" s="21">
        <v>35</v>
      </c>
      <c r="D34" s="21">
        <v>4900</v>
      </c>
      <c r="E34" s="21">
        <v>40000</v>
      </c>
      <c r="F34" s="21">
        <v>8820</v>
      </c>
      <c r="G34" s="14" t="str">
        <f t="shared" si="2"/>
        <v/>
      </c>
      <c r="H34" s="14" t="str">
        <f t="shared" si="3"/>
        <v/>
      </c>
      <c r="I34" s="14"/>
      <c r="J34" s="21" t="s">
        <v>40</v>
      </c>
      <c r="K34" s="21">
        <v>15000</v>
      </c>
    </row>
    <row r="35" spans="2:11" x14ac:dyDescent="0.25">
      <c r="B35" s="21">
        <v>20000</v>
      </c>
      <c r="C35" s="21">
        <v>38</v>
      </c>
      <c r="D35" s="21">
        <v>7600</v>
      </c>
      <c r="E35" s="21">
        <v>60000</v>
      </c>
      <c r="F35" s="21">
        <v>16420</v>
      </c>
      <c r="G35" s="14" t="str">
        <f t="shared" si="2"/>
        <v/>
      </c>
      <c r="H35" s="14" t="str">
        <f t="shared" si="3"/>
        <v/>
      </c>
      <c r="I35" s="14"/>
    </row>
    <row r="36" spans="2:11" x14ac:dyDescent="0.25">
      <c r="B36" s="21">
        <v>40000</v>
      </c>
      <c r="C36" s="21">
        <v>40</v>
      </c>
      <c r="D36" s="21">
        <v>16000</v>
      </c>
      <c r="E36" s="21">
        <v>100000</v>
      </c>
      <c r="F36" s="21">
        <v>32420</v>
      </c>
      <c r="G36" s="14" t="str">
        <f t="shared" si="2"/>
        <v/>
      </c>
      <c r="H36" s="14" t="str">
        <f t="shared" si="3"/>
        <v/>
      </c>
      <c r="I36" s="14"/>
    </row>
    <row r="37" spans="2:11" x14ac:dyDescent="0.25">
      <c r="B37" s="23" t="s">
        <v>41</v>
      </c>
      <c r="C37" s="21">
        <v>45</v>
      </c>
      <c r="D37" s="21"/>
      <c r="E37" s="21"/>
      <c r="F37" s="21"/>
      <c r="G37" s="14"/>
      <c r="H37" s="14"/>
      <c r="I37" s="14"/>
    </row>
    <row r="38" spans="2:11" x14ac:dyDescent="0.25">
      <c r="G38" s="14"/>
      <c r="H38" s="14"/>
      <c r="I38" s="14"/>
    </row>
    <row r="39" spans="2:11" x14ac:dyDescent="0.25">
      <c r="G39" s="14"/>
      <c r="H39" s="14"/>
      <c r="I39" s="14"/>
    </row>
    <row r="40" spans="2:11" x14ac:dyDescent="0.25">
      <c r="C40" s="1" t="s">
        <v>42</v>
      </c>
      <c r="G40" s="14"/>
      <c r="H40" s="14"/>
      <c r="I40" s="14"/>
    </row>
    <row r="41" spans="2:11" ht="45" x14ac:dyDescent="0.25">
      <c r="B41" s="19" t="s">
        <v>30</v>
      </c>
      <c r="C41" s="20" t="s">
        <v>31</v>
      </c>
      <c r="D41" s="19" t="s">
        <v>32</v>
      </c>
      <c r="E41" s="19" t="s">
        <v>33</v>
      </c>
      <c r="F41" s="19" t="s">
        <v>34</v>
      </c>
      <c r="G41" s="14"/>
      <c r="H41" s="14"/>
      <c r="I41" s="14"/>
      <c r="J41" s="21"/>
      <c r="K41" s="22" t="s">
        <v>35</v>
      </c>
    </row>
    <row r="42" spans="2:11" x14ac:dyDescent="0.25">
      <c r="B42" s="21">
        <v>12000</v>
      </c>
      <c r="C42" s="21">
        <v>0</v>
      </c>
      <c r="D42" s="21">
        <v>0</v>
      </c>
      <c r="E42" s="21">
        <v>12000</v>
      </c>
      <c r="F42" s="21">
        <v>0</v>
      </c>
      <c r="G42" s="14" t="str">
        <f t="shared" ref="G42:G48" si="4">IF(C$4&gt;=E42,IF(C$4&lt;E43,(F42+(C$4-E42)*C43/100),""),"")</f>
        <v/>
      </c>
      <c r="H42" s="14" t="str">
        <f t="shared" ref="H42:H49" si="5">IF(F$5&gt;=E42,IF(F$5&lt;E43,(F42+(F$5-E42)*C43/100),""),"")</f>
        <v/>
      </c>
      <c r="I42" s="14"/>
      <c r="J42" s="21" t="s">
        <v>36</v>
      </c>
      <c r="K42" s="21">
        <v>12000</v>
      </c>
    </row>
    <row r="43" spans="2:11" x14ac:dyDescent="0.25">
      <c r="B43" s="21">
        <v>4000</v>
      </c>
      <c r="C43" s="21">
        <v>18</v>
      </c>
      <c r="D43" s="21">
        <v>720</v>
      </c>
      <c r="E43" s="21">
        <v>16000</v>
      </c>
      <c r="F43" s="21">
        <v>720</v>
      </c>
      <c r="G43" s="14" t="str">
        <f t="shared" si="4"/>
        <v/>
      </c>
      <c r="H43" s="14" t="str">
        <f t="shared" si="5"/>
        <v/>
      </c>
      <c r="I43" s="14"/>
      <c r="J43" s="21" t="s">
        <v>37</v>
      </c>
      <c r="K43" s="21">
        <v>13500</v>
      </c>
    </row>
    <row r="44" spans="2:11" x14ac:dyDescent="0.25">
      <c r="B44" s="21">
        <v>6000</v>
      </c>
      <c r="C44" s="21">
        <v>24</v>
      </c>
      <c r="D44" s="21">
        <v>1440</v>
      </c>
      <c r="E44" s="21">
        <v>22000</v>
      </c>
      <c r="F44" s="21">
        <v>2160</v>
      </c>
      <c r="G44" s="14">
        <f t="shared" si="4"/>
        <v>2630.63734432</v>
      </c>
      <c r="H44" s="14" t="str">
        <f t="shared" si="5"/>
        <v/>
      </c>
      <c r="I44" s="14"/>
      <c r="J44" s="21" t="s">
        <v>38</v>
      </c>
      <c r="K44" s="21">
        <v>15000</v>
      </c>
    </row>
    <row r="45" spans="2:11" x14ac:dyDescent="0.25">
      <c r="B45" s="21">
        <v>4000</v>
      </c>
      <c r="C45" s="21">
        <v>26</v>
      </c>
      <c r="D45" s="21">
        <v>1040</v>
      </c>
      <c r="E45" s="21">
        <v>26000</v>
      </c>
      <c r="F45" s="21">
        <v>3200</v>
      </c>
      <c r="G45" s="14" t="str">
        <f t="shared" si="4"/>
        <v/>
      </c>
      <c r="H45" s="14" t="str">
        <f t="shared" si="5"/>
        <v/>
      </c>
      <c r="I45" s="14"/>
      <c r="J45" s="21" t="s">
        <v>39</v>
      </c>
      <c r="K45" s="21">
        <v>23500</v>
      </c>
    </row>
    <row r="46" spans="2:11" x14ac:dyDescent="0.25">
      <c r="B46" s="21">
        <v>6000</v>
      </c>
      <c r="C46" s="21">
        <v>32</v>
      </c>
      <c r="D46" s="21">
        <v>1920</v>
      </c>
      <c r="E46" s="21">
        <v>32000</v>
      </c>
      <c r="F46" s="21">
        <v>5120</v>
      </c>
      <c r="G46" s="14" t="str">
        <f t="shared" si="4"/>
        <v/>
      </c>
      <c r="H46" s="14" t="str">
        <f t="shared" si="5"/>
        <v/>
      </c>
      <c r="I46" s="14"/>
      <c r="J46" s="21" t="s">
        <v>40</v>
      </c>
      <c r="K46" s="21">
        <v>25500</v>
      </c>
    </row>
    <row r="47" spans="2:11" x14ac:dyDescent="0.25">
      <c r="B47" s="21">
        <v>8000</v>
      </c>
      <c r="C47" s="21">
        <v>36</v>
      </c>
      <c r="D47" s="21">
        <v>2880</v>
      </c>
      <c r="E47" s="21">
        <v>40000</v>
      </c>
      <c r="F47" s="21">
        <v>8000</v>
      </c>
      <c r="G47" s="14" t="str">
        <f t="shared" si="4"/>
        <v/>
      </c>
      <c r="H47" s="14" t="str">
        <f t="shared" si="5"/>
        <v/>
      </c>
      <c r="I47" s="14"/>
    </row>
    <row r="48" spans="2:11" x14ac:dyDescent="0.25">
      <c r="B48" s="21">
        <v>20000</v>
      </c>
      <c r="C48" s="21">
        <v>38</v>
      </c>
      <c r="D48" s="21">
        <v>7600</v>
      </c>
      <c r="E48" s="21">
        <v>60000</v>
      </c>
      <c r="F48" s="21">
        <v>15600</v>
      </c>
      <c r="G48" s="14" t="str">
        <f t="shared" si="4"/>
        <v/>
      </c>
      <c r="H48" s="14" t="str">
        <f t="shared" si="5"/>
        <v/>
      </c>
      <c r="I48" s="14"/>
    </row>
    <row r="49" spans="2:9" x14ac:dyDescent="0.25">
      <c r="B49" s="23">
        <v>40000</v>
      </c>
      <c r="C49" s="21">
        <v>40</v>
      </c>
      <c r="D49" s="21">
        <v>16000</v>
      </c>
      <c r="E49" s="21">
        <v>100000</v>
      </c>
      <c r="F49" s="21">
        <v>31600</v>
      </c>
      <c r="G49" s="14"/>
      <c r="H49" s="14" t="str">
        <f t="shared" si="5"/>
        <v/>
      </c>
      <c r="I49" s="14"/>
    </row>
    <row r="50" spans="2:9" x14ac:dyDescent="0.25">
      <c r="B50" s="23" t="s">
        <v>41</v>
      </c>
      <c r="C50" s="21">
        <v>45</v>
      </c>
      <c r="D50" s="21"/>
      <c r="E50" s="21"/>
      <c r="F50" s="21"/>
      <c r="G50" s="14"/>
      <c r="H50" s="14"/>
      <c r="I50" s="14"/>
    </row>
  </sheetData>
  <sheetProtection password="E963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workbookViewId="0">
      <selection activeCell="E13" sqref="E13"/>
    </sheetView>
  </sheetViews>
  <sheetFormatPr defaultRowHeight="15" x14ac:dyDescent="0.25"/>
  <cols>
    <col min="2" max="2" width="24.7109375" customWidth="1"/>
    <col min="3" max="3" width="15.42578125" customWidth="1"/>
    <col min="4" max="4" width="16.140625" customWidth="1"/>
    <col min="5" max="5" width="15.42578125" customWidth="1"/>
    <col min="6" max="6" width="15.140625" customWidth="1"/>
    <col min="7" max="7" width="11.140625" customWidth="1"/>
    <col min="8" max="8" width="7.140625" customWidth="1"/>
    <col min="9" max="9" width="2.5703125" customWidth="1"/>
    <col min="10" max="10" width="23.28515625" customWidth="1"/>
    <col min="11" max="11" width="24.140625" customWidth="1"/>
    <col min="12" max="12" width="16.42578125" customWidth="1"/>
    <col min="13" max="13" width="11.5703125" customWidth="1"/>
  </cols>
  <sheetData>
    <row r="2" spans="1:10" x14ac:dyDescent="0.25">
      <c r="A2" s="2" t="s">
        <v>13</v>
      </c>
      <c r="B2" s="3" t="s">
        <v>14</v>
      </c>
    </row>
    <row r="3" spans="1:10" ht="18.75" x14ac:dyDescent="0.3">
      <c r="A3" s="4" t="s">
        <v>15</v>
      </c>
      <c r="B3" s="5"/>
      <c r="C3" s="6">
        <f>'Μισθοδοσία 2015'!G19</f>
        <v>2</v>
      </c>
      <c r="E3" s="7" t="s">
        <v>16</v>
      </c>
      <c r="J3" s="8" t="s">
        <v>17</v>
      </c>
    </row>
    <row r="4" spans="1:10" ht="18.75" x14ac:dyDescent="0.3">
      <c r="A4" s="4" t="s">
        <v>18</v>
      </c>
      <c r="B4" s="9"/>
      <c r="C4" s="26" t="e">
        <f>#REF!</f>
        <v>#REF!</v>
      </c>
      <c r="E4" s="24" t="e">
        <f>IF(MAX(G30:G37)-MAX(H30:H37)&gt;=0,MAX(G30:G37)-MAX(H30:H37),0)</f>
        <v>#REF!</v>
      </c>
      <c r="J4" s="25" t="e">
        <f>IF(E4&gt;=E7,E4-E7,0)</f>
        <v>#REF!</v>
      </c>
    </row>
    <row r="5" spans="1:10" x14ac:dyDescent="0.25">
      <c r="A5" t="s">
        <v>19</v>
      </c>
      <c r="E5" s="11">
        <f>IF(C3=0,K30,IF(C3=1,K31,IF(C3=2,K32,IF(C3=3,K33,K34))))</f>
        <v>9000</v>
      </c>
    </row>
    <row r="6" spans="1:10" x14ac:dyDescent="0.25">
      <c r="E6" s="7" t="s">
        <v>20</v>
      </c>
    </row>
    <row r="7" spans="1:10" x14ac:dyDescent="0.25">
      <c r="E7" s="10">
        <f>E15</f>
        <v>0</v>
      </c>
    </row>
    <row r="8" spans="1:10" x14ac:dyDescent="0.25">
      <c r="F8" s="13"/>
      <c r="G8" s="13"/>
    </row>
    <row r="9" spans="1:10" x14ac:dyDescent="0.25">
      <c r="A9" s="2" t="s">
        <v>13</v>
      </c>
      <c r="B9" s="3" t="s">
        <v>23</v>
      </c>
      <c r="E9" s="11" t="s">
        <v>20</v>
      </c>
      <c r="F9" s="11" t="s">
        <v>21</v>
      </c>
      <c r="G9" s="14" t="s">
        <v>22</v>
      </c>
      <c r="H9" s="14"/>
      <c r="I9" s="14"/>
    </row>
    <row r="10" spans="1:10" x14ac:dyDescent="0.25">
      <c r="A10" s="15" t="s">
        <v>24</v>
      </c>
      <c r="B10" s="16"/>
      <c r="C10" s="6">
        <v>0</v>
      </c>
      <c r="E10" s="14">
        <f>IF(C10&lt;=1200,0.1*C10,120)</f>
        <v>0</v>
      </c>
      <c r="F10" s="14">
        <f>IF(C10&lt;=1200,0.2*C10,1200*0.2)</f>
        <v>0</v>
      </c>
      <c r="G10" s="14">
        <f>E10-F10</f>
        <v>0</v>
      </c>
      <c r="H10" s="14"/>
      <c r="I10" s="14"/>
    </row>
    <row r="11" spans="1:10" x14ac:dyDescent="0.25">
      <c r="A11" s="17" t="s">
        <v>25</v>
      </c>
      <c r="B11" s="18"/>
      <c r="C11" s="6"/>
      <c r="E11" s="14">
        <f>0.1*C11</f>
        <v>0</v>
      </c>
      <c r="F11" s="14">
        <f>0.2*C11</f>
        <v>0</v>
      </c>
      <c r="G11" s="14">
        <f t="shared" ref="G11:G14" si="0">E11-F11</f>
        <v>0</v>
      </c>
      <c r="H11" s="14"/>
      <c r="I11" s="14"/>
    </row>
    <row r="12" spans="1:10" x14ac:dyDescent="0.25">
      <c r="A12" s="17" t="s">
        <v>26</v>
      </c>
      <c r="B12" s="18"/>
      <c r="C12" s="6">
        <v>0</v>
      </c>
      <c r="E12" s="14">
        <f>IF(0.1*C12&lt;=3000,0.1*C12,3000)</f>
        <v>0</v>
      </c>
      <c r="F12" s="14">
        <f>IF(0.2*C12&lt;=6000,0.2*C12,6000)</f>
        <v>0</v>
      </c>
      <c r="G12" s="14">
        <f t="shared" si="0"/>
        <v>0</v>
      </c>
      <c r="H12" s="14"/>
      <c r="I12" s="14"/>
    </row>
    <row r="13" spans="1:10" x14ac:dyDescent="0.25">
      <c r="A13" s="17" t="s">
        <v>27</v>
      </c>
      <c r="B13" s="18"/>
      <c r="C13" s="6">
        <v>0</v>
      </c>
      <c r="E13" s="14">
        <f>IF(C13&lt;=C3*1000,0.1*C13,0.1*C3*1000)</f>
        <v>0</v>
      </c>
      <c r="F13" s="14">
        <f>IF(C13&lt;=1200,0.2*C13,1200*0.2)</f>
        <v>0</v>
      </c>
      <c r="G13" s="14">
        <f t="shared" si="0"/>
        <v>0</v>
      </c>
      <c r="H13" s="14"/>
      <c r="I13" s="14"/>
    </row>
    <row r="14" spans="1:10" x14ac:dyDescent="0.25">
      <c r="A14" s="17" t="s">
        <v>28</v>
      </c>
      <c r="B14" s="18"/>
      <c r="C14" s="6">
        <v>0</v>
      </c>
      <c r="E14" s="14">
        <f>IF(C14&lt;=1000,0.1*C14,100)</f>
        <v>0</v>
      </c>
      <c r="F14" s="14">
        <f>IF(C14&lt;=1200,0.2*C14,1200*0.2)</f>
        <v>0</v>
      </c>
      <c r="G14" s="14">
        <f t="shared" si="0"/>
        <v>0</v>
      </c>
      <c r="H14" s="14"/>
      <c r="I14" s="14"/>
    </row>
    <row r="15" spans="1:10" x14ac:dyDescent="0.25">
      <c r="E15" s="14">
        <f>SUM(E10:E14)</f>
        <v>0</v>
      </c>
      <c r="F15" s="14">
        <f t="shared" ref="F15:G15" si="1">SUM(F10:F14)</f>
        <v>0</v>
      </c>
      <c r="G15" s="14">
        <f t="shared" si="1"/>
        <v>0</v>
      </c>
      <c r="H15" s="14"/>
      <c r="I15" s="14"/>
    </row>
    <row r="16" spans="1:10" x14ac:dyDescent="0.25">
      <c r="E16" s="14"/>
      <c r="F16" s="14"/>
      <c r="G16" s="14"/>
      <c r="H16" s="14"/>
      <c r="I16" s="14"/>
    </row>
    <row r="17" spans="2:11" x14ac:dyDescent="0.25">
      <c r="E17" s="14"/>
      <c r="F17" s="14"/>
      <c r="G17" s="14"/>
      <c r="H17" s="14"/>
      <c r="I17" s="14"/>
    </row>
    <row r="18" spans="2:11" x14ac:dyDescent="0.25">
      <c r="E18" s="14"/>
      <c r="F18" s="14"/>
      <c r="G18" s="14"/>
      <c r="H18" s="14"/>
      <c r="I18" s="14"/>
    </row>
    <row r="19" spans="2:11" x14ac:dyDescent="0.25">
      <c r="E19" s="14"/>
      <c r="F19" s="14"/>
      <c r="G19" s="14"/>
      <c r="H19" s="14"/>
      <c r="I19" s="14"/>
    </row>
    <row r="20" spans="2:11" x14ac:dyDescent="0.25">
      <c r="E20" s="14"/>
      <c r="F20" s="14"/>
      <c r="G20" s="14"/>
      <c r="H20" s="14"/>
      <c r="I20" s="14"/>
    </row>
    <row r="21" spans="2:11" x14ac:dyDescent="0.25">
      <c r="E21" s="14"/>
      <c r="F21" s="14"/>
      <c r="G21" s="14"/>
      <c r="H21" s="14"/>
      <c r="I21" s="14"/>
    </row>
    <row r="22" spans="2:11" x14ac:dyDescent="0.25">
      <c r="E22" s="14"/>
      <c r="F22" s="14"/>
      <c r="G22" s="14"/>
      <c r="H22" s="14"/>
      <c r="I22" s="14"/>
    </row>
    <row r="23" spans="2:11" x14ac:dyDescent="0.25">
      <c r="E23" s="14"/>
      <c r="F23" s="14"/>
      <c r="G23" s="14"/>
      <c r="H23" s="14"/>
      <c r="I23" s="14"/>
    </row>
    <row r="24" spans="2:11" x14ac:dyDescent="0.25">
      <c r="E24" s="14"/>
      <c r="F24" s="14"/>
      <c r="G24" s="14"/>
      <c r="H24" s="14"/>
      <c r="I24" s="14"/>
    </row>
    <row r="25" spans="2:11" x14ac:dyDescent="0.25">
      <c r="E25" s="14"/>
      <c r="F25" s="14"/>
      <c r="G25" s="14"/>
      <c r="H25" s="14"/>
      <c r="I25" s="14"/>
    </row>
    <row r="26" spans="2:11" x14ac:dyDescent="0.25">
      <c r="E26" s="14"/>
      <c r="F26" s="14"/>
      <c r="G26" s="14"/>
      <c r="H26" s="14"/>
      <c r="I26" s="14"/>
    </row>
    <row r="27" spans="2:11" x14ac:dyDescent="0.25">
      <c r="F27" s="13"/>
      <c r="G27" s="13"/>
    </row>
    <row r="28" spans="2:11" x14ac:dyDescent="0.25">
      <c r="C28" s="1" t="s">
        <v>29</v>
      </c>
    </row>
    <row r="29" spans="2:11" ht="45.75" customHeight="1" x14ac:dyDescent="0.25">
      <c r="B29" s="19" t="s">
        <v>30</v>
      </c>
      <c r="C29" s="20" t="s">
        <v>31</v>
      </c>
      <c r="D29" s="19" t="s">
        <v>32</v>
      </c>
      <c r="E29" s="19" t="s">
        <v>33</v>
      </c>
      <c r="F29" s="19" t="s">
        <v>34</v>
      </c>
      <c r="G29" s="14"/>
      <c r="H29" s="14"/>
      <c r="I29" s="14"/>
      <c r="J29" s="21"/>
      <c r="K29" s="22" t="s">
        <v>35</v>
      </c>
    </row>
    <row r="30" spans="2:11" x14ac:dyDescent="0.25">
      <c r="B30" s="21">
        <v>5000</v>
      </c>
      <c r="C30" s="21">
        <v>0</v>
      </c>
      <c r="D30" s="21">
        <v>0</v>
      </c>
      <c r="E30" s="21">
        <v>5000</v>
      </c>
      <c r="F30" s="21">
        <v>0</v>
      </c>
      <c r="G30" s="12" t="e">
        <f t="shared" ref="G30:G36" si="2">IF(C$4&gt;=E30,IF(C$4&lt;E31,(F30+(C$4-E30)*C31/100),""),"")</f>
        <v>#REF!</v>
      </c>
      <c r="H30" s="14">
        <f t="shared" ref="H30:H36" si="3">IF(E$5&gt;=E30,IF(E$5&lt;E31,(F30+(E$5-E30)*C31/100),""),"")</f>
        <v>400</v>
      </c>
      <c r="I30" s="14"/>
      <c r="J30" s="21" t="s">
        <v>36</v>
      </c>
      <c r="K30" s="21">
        <v>5000</v>
      </c>
    </row>
    <row r="31" spans="2:11" x14ac:dyDescent="0.25">
      <c r="B31" s="21">
        <v>7000</v>
      </c>
      <c r="C31" s="21">
        <v>10</v>
      </c>
      <c r="D31" s="21">
        <v>700</v>
      </c>
      <c r="E31" s="21">
        <v>12000</v>
      </c>
      <c r="F31" s="21">
        <v>700</v>
      </c>
      <c r="G31" s="14" t="e">
        <f t="shared" si="2"/>
        <v>#REF!</v>
      </c>
      <c r="H31" s="14" t="str">
        <f t="shared" si="3"/>
        <v/>
      </c>
      <c r="I31" s="14"/>
      <c r="J31" s="21" t="s">
        <v>37</v>
      </c>
      <c r="K31" s="21">
        <v>7000</v>
      </c>
    </row>
    <row r="32" spans="2:11" x14ac:dyDescent="0.25">
      <c r="B32" s="21">
        <v>4000</v>
      </c>
      <c r="C32" s="21">
        <v>18</v>
      </c>
      <c r="D32" s="21">
        <v>720</v>
      </c>
      <c r="E32" s="21">
        <v>16000</v>
      </c>
      <c r="F32" s="21">
        <v>1420</v>
      </c>
      <c r="G32" s="14" t="e">
        <f t="shared" si="2"/>
        <v>#REF!</v>
      </c>
      <c r="H32" s="14" t="str">
        <f t="shared" si="3"/>
        <v/>
      </c>
      <c r="I32" s="14"/>
      <c r="J32" s="21" t="s">
        <v>38</v>
      </c>
      <c r="K32" s="21">
        <v>9000</v>
      </c>
    </row>
    <row r="33" spans="2:11" x14ac:dyDescent="0.25">
      <c r="B33" s="21">
        <v>10000</v>
      </c>
      <c r="C33" s="21">
        <v>25</v>
      </c>
      <c r="D33" s="21">
        <v>2500</v>
      </c>
      <c r="E33" s="21">
        <v>26000</v>
      </c>
      <c r="F33" s="21">
        <v>3920</v>
      </c>
      <c r="G33" s="14" t="e">
        <f t="shared" si="2"/>
        <v>#REF!</v>
      </c>
      <c r="H33" s="14" t="str">
        <f t="shared" si="3"/>
        <v/>
      </c>
      <c r="I33" s="14"/>
      <c r="J33" s="21" t="s">
        <v>39</v>
      </c>
      <c r="K33" s="21">
        <v>12000</v>
      </c>
    </row>
    <row r="34" spans="2:11" x14ac:dyDescent="0.25">
      <c r="B34" s="21">
        <v>14000</v>
      </c>
      <c r="C34" s="21">
        <v>35</v>
      </c>
      <c r="D34" s="21">
        <v>4900</v>
      </c>
      <c r="E34" s="21">
        <v>40000</v>
      </c>
      <c r="F34" s="21">
        <v>8820</v>
      </c>
      <c r="G34" s="14" t="e">
        <f t="shared" si="2"/>
        <v>#REF!</v>
      </c>
      <c r="H34" s="14" t="str">
        <f t="shared" si="3"/>
        <v/>
      </c>
      <c r="I34" s="14"/>
      <c r="J34" s="21" t="s">
        <v>40</v>
      </c>
      <c r="K34" s="21">
        <v>15000</v>
      </c>
    </row>
    <row r="35" spans="2:11" x14ac:dyDescent="0.25">
      <c r="B35" s="21">
        <v>20000</v>
      </c>
      <c r="C35" s="21">
        <v>38</v>
      </c>
      <c r="D35" s="21">
        <v>7600</v>
      </c>
      <c r="E35" s="21">
        <v>60000</v>
      </c>
      <c r="F35" s="21">
        <v>16420</v>
      </c>
      <c r="G35" s="14" t="e">
        <f t="shared" si="2"/>
        <v>#REF!</v>
      </c>
      <c r="H35" s="14" t="str">
        <f t="shared" si="3"/>
        <v/>
      </c>
      <c r="I35" s="14"/>
    </row>
    <row r="36" spans="2:11" x14ac:dyDescent="0.25">
      <c r="B36" s="21">
        <v>40000</v>
      </c>
      <c r="C36" s="21">
        <v>40</v>
      </c>
      <c r="D36" s="21">
        <v>16000</v>
      </c>
      <c r="E36" s="21">
        <v>100000</v>
      </c>
      <c r="F36" s="21">
        <v>32420</v>
      </c>
      <c r="G36" s="14" t="e">
        <f t="shared" si="2"/>
        <v>#REF!</v>
      </c>
      <c r="H36" s="14" t="str">
        <f t="shared" si="3"/>
        <v/>
      </c>
      <c r="I36" s="14"/>
    </row>
    <row r="37" spans="2:11" x14ac:dyDescent="0.25">
      <c r="B37" s="23" t="s">
        <v>41</v>
      </c>
      <c r="C37" s="21">
        <v>45</v>
      </c>
      <c r="D37" s="21"/>
      <c r="E37" s="21"/>
      <c r="F37" s="21"/>
      <c r="G37" s="14"/>
      <c r="H37" s="14"/>
      <c r="I37" s="14"/>
    </row>
    <row r="38" spans="2:11" x14ac:dyDescent="0.25">
      <c r="G38" s="14"/>
      <c r="H38" s="14"/>
      <c r="I38" s="14"/>
    </row>
    <row r="39" spans="2:11" x14ac:dyDescent="0.25">
      <c r="G39" s="14"/>
      <c r="H39" s="14"/>
      <c r="I39" s="14"/>
    </row>
    <row r="40" spans="2:11" x14ac:dyDescent="0.25">
      <c r="C40" s="1" t="s">
        <v>42</v>
      </c>
      <c r="G40" s="14"/>
      <c r="H40" s="14"/>
      <c r="I40" s="14"/>
    </row>
    <row r="41" spans="2:11" ht="45" x14ac:dyDescent="0.25">
      <c r="B41" s="19" t="s">
        <v>30</v>
      </c>
      <c r="C41" s="20" t="s">
        <v>31</v>
      </c>
      <c r="D41" s="19" t="s">
        <v>32</v>
      </c>
      <c r="E41" s="19" t="s">
        <v>33</v>
      </c>
      <c r="F41" s="19" t="s">
        <v>34</v>
      </c>
      <c r="G41" s="14"/>
      <c r="H41" s="14"/>
      <c r="I41" s="14"/>
      <c r="J41" s="21"/>
      <c r="K41" s="22" t="s">
        <v>35</v>
      </c>
    </row>
    <row r="42" spans="2:11" x14ac:dyDescent="0.25">
      <c r="B42" s="21">
        <v>12000</v>
      </c>
      <c r="C42" s="21">
        <v>0</v>
      </c>
      <c r="D42" s="21">
        <v>0</v>
      </c>
      <c r="E42" s="21">
        <v>12000</v>
      </c>
      <c r="F42" s="21">
        <v>0</v>
      </c>
      <c r="G42" s="14" t="e">
        <f t="shared" ref="G42:G48" si="4">IF(C$4&gt;=E42,IF(C$4&lt;E43,(F42+(C$4-E42)*C43/100),""),"")</f>
        <v>#REF!</v>
      </c>
      <c r="H42" s="14" t="str">
        <f t="shared" ref="H42:H49" si="5">IF(F$5&gt;=E42,IF(F$5&lt;E43,(F42+(F$5-E42)*C43/100),""),"")</f>
        <v/>
      </c>
      <c r="I42" s="14"/>
      <c r="J42" s="21" t="s">
        <v>36</v>
      </c>
      <c r="K42" s="21">
        <v>12000</v>
      </c>
    </row>
    <row r="43" spans="2:11" x14ac:dyDescent="0.25">
      <c r="B43" s="21">
        <v>4000</v>
      </c>
      <c r="C43" s="21">
        <v>18</v>
      </c>
      <c r="D43" s="21">
        <v>720</v>
      </c>
      <c r="E43" s="21">
        <v>16000</v>
      </c>
      <c r="F43" s="21">
        <v>720</v>
      </c>
      <c r="G43" s="14" t="e">
        <f t="shared" si="4"/>
        <v>#REF!</v>
      </c>
      <c r="H43" s="14" t="str">
        <f t="shared" si="5"/>
        <v/>
      </c>
      <c r="I43" s="14"/>
      <c r="J43" s="21" t="s">
        <v>37</v>
      </c>
      <c r="K43" s="21">
        <v>13500</v>
      </c>
    </row>
    <row r="44" spans="2:11" x14ac:dyDescent="0.25">
      <c r="B44" s="21">
        <v>6000</v>
      </c>
      <c r="C44" s="21">
        <v>24</v>
      </c>
      <c r="D44" s="21">
        <v>1440</v>
      </c>
      <c r="E44" s="21">
        <v>22000</v>
      </c>
      <c r="F44" s="21">
        <v>2160</v>
      </c>
      <c r="G44" s="14" t="e">
        <f t="shared" si="4"/>
        <v>#REF!</v>
      </c>
      <c r="H44" s="14" t="str">
        <f t="shared" si="5"/>
        <v/>
      </c>
      <c r="I44" s="14"/>
      <c r="J44" s="21" t="s">
        <v>38</v>
      </c>
      <c r="K44" s="21">
        <v>15000</v>
      </c>
    </row>
    <row r="45" spans="2:11" x14ac:dyDescent="0.25">
      <c r="B45" s="21">
        <v>4000</v>
      </c>
      <c r="C45" s="21">
        <v>26</v>
      </c>
      <c r="D45" s="21">
        <v>1040</v>
      </c>
      <c r="E45" s="21">
        <v>26000</v>
      </c>
      <c r="F45" s="21">
        <v>3200</v>
      </c>
      <c r="G45" s="14" t="e">
        <f t="shared" si="4"/>
        <v>#REF!</v>
      </c>
      <c r="H45" s="14" t="str">
        <f t="shared" si="5"/>
        <v/>
      </c>
      <c r="I45" s="14"/>
      <c r="J45" s="21" t="s">
        <v>39</v>
      </c>
      <c r="K45" s="21">
        <v>23500</v>
      </c>
    </row>
    <row r="46" spans="2:11" x14ac:dyDescent="0.25">
      <c r="B46" s="21">
        <v>6000</v>
      </c>
      <c r="C46" s="21">
        <v>32</v>
      </c>
      <c r="D46" s="21">
        <v>1920</v>
      </c>
      <c r="E46" s="21">
        <v>32000</v>
      </c>
      <c r="F46" s="21">
        <v>5120</v>
      </c>
      <c r="G46" s="14" t="e">
        <f t="shared" si="4"/>
        <v>#REF!</v>
      </c>
      <c r="H46" s="14" t="str">
        <f t="shared" si="5"/>
        <v/>
      </c>
      <c r="I46" s="14"/>
      <c r="J46" s="21" t="s">
        <v>40</v>
      </c>
      <c r="K46" s="21">
        <v>25500</v>
      </c>
    </row>
    <row r="47" spans="2:11" x14ac:dyDescent="0.25">
      <c r="B47" s="21">
        <v>8000</v>
      </c>
      <c r="C47" s="21">
        <v>36</v>
      </c>
      <c r="D47" s="21">
        <v>2880</v>
      </c>
      <c r="E47" s="21">
        <v>40000</v>
      </c>
      <c r="F47" s="21">
        <v>8000</v>
      </c>
      <c r="G47" s="14" t="e">
        <f t="shared" si="4"/>
        <v>#REF!</v>
      </c>
      <c r="H47" s="14" t="str">
        <f t="shared" si="5"/>
        <v/>
      </c>
      <c r="I47" s="14"/>
    </row>
    <row r="48" spans="2:11" x14ac:dyDescent="0.25">
      <c r="B48" s="21">
        <v>20000</v>
      </c>
      <c r="C48" s="21">
        <v>38</v>
      </c>
      <c r="D48" s="21">
        <v>7600</v>
      </c>
      <c r="E48" s="21">
        <v>60000</v>
      </c>
      <c r="F48" s="21">
        <v>15600</v>
      </c>
      <c r="G48" s="14" t="e">
        <f t="shared" si="4"/>
        <v>#REF!</v>
      </c>
      <c r="H48" s="14" t="str">
        <f t="shared" si="5"/>
        <v/>
      </c>
      <c r="I48" s="14"/>
    </row>
    <row r="49" spans="2:9" x14ac:dyDescent="0.25">
      <c r="B49" s="23">
        <v>40000</v>
      </c>
      <c r="C49" s="21">
        <v>40</v>
      </c>
      <c r="D49" s="21">
        <v>16000</v>
      </c>
      <c r="E49" s="21">
        <v>100000</v>
      </c>
      <c r="F49" s="21">
        <v>31600</v>
      </c>
      <c r="G49" s="14"/>
      <c r="H49" s="14" t="str">
        <f t="shared" si="5"/>
        <v/>
      </c>
      <c r="I49" s="14"/>
    </row>
    <row r="50" spans="2:9" x14ac:dyDescent="0.25">
      <c r="B50" s="23" t="s">
        <v>41</v>
      </c>
      <c r="C50" s="21">
        <v>45</v>
      </c>
      <c r="D50" s="21"/>
      <c r="E50" s="21"/>
      <c r="F50" s="21"/>
      <c r="G50" s="14"/>
      <c r="H50" s="14"/>
      <c r="I50" s="14"/>
    </row>
  </sheetData>
  <sheetProtection password="E963" sheet="1" objects="1" scenario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Μισθοδοσία 2015</vt:lpstr>
      <vt:lpstr>Φόρος 2012</vt:lpstr>
      <vt:lpstr>Φόρος 2013</vt:lpstr>
      <vt:lpstr>Φόρος 2011</vt:lpstr>
      <vt:lpstr>Φόρος 2011 Παλαιός</vt:lpstr>
    </vt:vector>
  </TitlesOfParts>
  <Company>AUT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H.F.</dc:creator>
  <cp:lastModifiedBy>H.F</cp:lastModifiedBy>
  <dcterms:created xsi:type="dcterms:W3CDTF">2012-11-06T10:59:19Z</dcterms:created>
  <dcterms:modified xsi:type="dcterms:W3CDTF">2015-02-26T12:56:40Z</dcterms:modified>
</cp:coreProperties>
</file>